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wilshere\Downloads\"/>
    </mc:Choice>
  </mc:AlternateContent>
  <xr:revisionPtr revIDLastSave="0" documentId="13_ncr:1_{4C0AA557-3E7F-4A84-8AC1-67A875289E93}" xr6:coauthVersionLast="47" xr6:coauthVersionMax="47" xr10:uidLastSave="{00000000-0000-0000-0000-000000000000}"/>
  <workbookProtection workbookAlgorithmName="SHA-512" workbookHashValue="sL7S9jTZLPS3di3xgRp98i9w+Wdp9I8mpWbdu1A7TgHa0IukXUKvqMk3TP1KT7pq4aSwzcVDlZdLXX9SV1HZ8Q==" workbookSaltValue="nowynBlDXuTfntyMCilckQ==" workbookSpinCount="100000" lockStructure="1"/>
  <bookViews>
    <workbookView xWindow="-120" yWindow="-120" windowWidth="29040" windowHeight="15720" xr2:uid="{A6F89162-1E58-4E1E-8F88-6FE28BEBED94}"/>
  </bookViews>
  <sheets>
    <sheet name="INTERMEDIARY COSTS - FUND USE" sheetId="1" r:id="rId1"/>
    <sheet name="PROP COST ANALYSIS - FUND USE" sheetId="2" r:id="rId2"/>
    <sheet name="HCDA NEEDED - FUND USE" sheetId="3" r:id="rId3"/>
  </sheets>
  <externalReferences>
    <externalReference r:id="rId4"/>
  </externalReferences>
  <definedNames>
    <definedName name="HOME" localSheetId="2">'HCDA NEEDED - FUND USE'!$A$1</definedName>
    <definedName name="HOME">'PROP COST ANALYSIS - FUND USE'!$A$1</definedName>
    <definedName name="_xlnm.Print_Area" localSheetId="2">'HCDA NEEDED - FUND USE'!$A$1:$B$63</definedName>
    <definedName name="_xlnm.Print_Area" localSheetId="0">'INTERMEDIARY COSTS - FUND USE'!$A$1:$D$64</definedName>
    <definedName name="_xlnm.Print_Area" localSheetId="1">'PROP COST ANALYSIS - FUND USE'!$A$1:$D$53</definedName>
    <definedName name="SD_D_PL_BldgAllocType_Name" hidden="1">[1]SD_Dropdowns!$GG$2:$GG$15</definedName>
    <definedName name="SD_D_PL_OwnershipType_Name" hidden="1">[1]SD_Dropdowns!$FW$2:$FW$7</definedName>
    <definedName name="SD_D_PL_SiteControlType_Name" hidden="1">[1]SD_Dropdowns!$GE$2:$GE$7</definedName>
    <definedName name="SD_D_PL_State_Name" hidden="1">[1]SD_Dropdowns!$FO$2:$FO$53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3" l="1"/>
  <c r="G79" i="3"/>
  <c r="G78" i="3"/>
  <c r="G77" i="3"/>
  <c r="G76" i="3"/>
  <c r="G74" i="3"/>
  <c r="G73" i="3"/>
  <c r="G72" i="3"/>
  <c r="G71" i="3"/>
  <c r="G70" i="3"/>
  <c r="G82" i="3" s="1"/>
  <c r="G86" i="3" s="1"/>
  <c r="B51" i="3"/>
  <c r="B37" i="3"/>
  <c r="B17" i="3"/>
  <c r="D48" i="2"/>
  <c r="D28" i="2"/>
  <c r="D27" i="2"/>
  <c r="D26" i="2"/>
  <c r="D25" i="2"/>
  <c r="D24" i="2"/>
  <c r="D22" i="2"/>
  <c r="D21" i="2"/>
  <c r="D20" i="2"/>
  <c r="D19" i="2"/>
  <c r="D18" i="2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7" i="1"/>
  <c r="D36" i="1"/>
  <c r="C36" i="1" s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C23" i="1" s="1"/>
  <c r="D19" i="1"/>
  <c r="D18" i="1"/>
  <c r="D17" i="1"/>
  <c r="D16" i="1"/>
  <c r="D15" i="1"/>
  <c r="B39" i="3" l="1"/>
  <c r="B43" i="3" s="1"/>
  <c r="B45" i="3" s="1"/>
  <c r="B47" i="3" s="1"/>
  <c r="B63" i="3" s="1"/>
  <c r="D30" i="2"/>
  <c r="D50" i="2" s="1"/>
  <c r="C17" i="1"/>
  <c r="C60" i="1" s="1"/>
  <c r="D60" i="1"/>
  <c r="B60" i="1"/>
  <c r="B64" i="1" s="1"/>
  <c r="B30" i="2"/>
  <c r="D53" i="2" l="1"/>
  <c r="D56" i="2"/>
  <c r="D58" i="2" s="1"/>
</calcChain>
</file>

<file path=xl/sharedStrings.xml><?xml version="1.0" encoding="utf-8"?>
<sst xmlns="http://schemas.openxmlformats.org/spreadsheetml/2006/main" count="205" uniqueCount="131">
  <si>
    <t>WEST VIRGINIA HOUSING DEVELOPMENT FUND</t>
  </si>
  <si>
    <t>LOW-INCOME HOUSING TAX CREDIT PROGRAM</t>
  </si>
  <si>
    <t>ANALYSIS OF INTERMEDIARY COSTS</t>
  </si>
  <si>
    <t>FOR FUND USE ONLY</t>
  </si>
  <si>
    <t xml:space="preserve">Reviewed by: </t>
  </si>
  <si>
    <t xml:space="preserve">Review date: </t>
  </si>
  <si>
    <t>Property file number:</t>
  </si>
  <si>
    <t>Processing stage:</t>
  </si>
  <si>
    <t xml:space="preserve">PROPERTY NAME: </t>
  </si>
  <si>
    <t xml:space="preserve">NUMBER OF UNITS: </t>
  </si>
  <si>
    <t>AMOUNT PER</t>
  </si>
  <si>
    <t>PERCENTAGE OF</t>
  </si>
  <si>
    <t>COST DESCRIPTION</t>
  </si>
  <si>
    <t>FORM 1040</t>
  </si>
  <si>
    <t>TOTAL PROPERTY COSTS</t>
  </si>
  <si>
    <t>BUILDER'S GENERAL REQUIREMENT</t>
  </si>
  <si>
    <t>BUILDER'S GENERAL OVERHEAD</t>
  </si>
  <si>
    <t>BUILDER'S PROFIT</t>
  </si>
  <si>
    <t>BUILDER'S BOND PREMIUM-LOC</t>
  </si>
  <si>
    <t>BUILDING PERMIT FEE</t>
  </si>
  <si>
    <t>GC BUILDER'S RISK INSURANCE</t>
  </si>
  <si>
    <t>B&amp;O TAXES</t>
  </si>
  <si>
    <t>ARCHITECT DESIGN FEE</t>
  </si>
  <si>
    <t>ARCHITECT INSPECTION FEE</t>
  </si>
  <si>
    <t>PROPERTY APPRAISAL FEE</t>
  </si>
  <si>
    <t>LEGAL FEES</t>
  </si>
  <si>
    <t>RECORDING FEES</t>
  </si>
  <si>
    <t>COST CERTIFICATION FEE</t>
  </si>
  <si>
    <t>CONSTRUCTION PERIOD INTEREST</t>
  </si>
  <si>
    <t>CONSTRUCTION LOAN FEES</t>
  </si>
  <si>
    <t>CONSTRUCTION INSURANCE</t>
  </si>
  <si>
    <t>CONSTRUCTION REAL ESTATE TAXES</t>
  </si>
  <si>
    <t>PERMANENT LOAN FEES</t>
  </si>
  <si>
    <t>MARKET STUDY</t>
  </si>
  <si>
    <t>ENVIRONMENTAL STUDY</t>
  </si>
  <si>
    <t>TAX CREDIT PROCESSING FEE</t>
  </si>
  <si>
    <t>DEVELOPER'S FEE</t>
  </si>
  <si>
    <t>OPERATING RESERVE</t>
  </si>
  <si>
    <t>OTHER COSTS</t>
  </si>
  <si>
    <t>ENGINEERING FEE</t>
  </si>
  <si>
    <t>PROPERTY SURVEY FEE</t>
  </si>
  <si>
    <t>CAPITAL NEEDS ASSESSMENT</t>
  </si>
  <si>
    <t>TITLE INSURANCE FEE</t>
  </si>
  <si>
    <t>STATE FIRE MARSHAL FEE</t>
  </si>
  <si>
    <t>CONSTRUCTION LOAN INTEREST (AFTER PIS DATE)</t>
  </si>
  <si>
    <t>RENT-UP COSTS</t>
  </si>
  <si>
    <t>ORGANIZATIONAL COSTS</t>
  </si>
  <si>
    <t>RENT-UP RESERVE</t>
  </si>
  <si>
    <t>CONSULTANT'S FEE</t>
  </si>
  <si>
    <t>SOFT COST CONTINGENCY</t>
  </si>
  <si>
    <t>ASSET MANAGEMENT FEE RESERVE</t>
  </si>
  <si>
    <t>TOTAL INTERMEDIARY COSTS</t>
  </si>
  <si>
    <t>PERCENTAGE OF INTERMEDIARY COSTS TO TOTAL PROPERTY COSTS</t>
  </si>
  <si>
    <t xml:space="preserve"> </t>
  </si>
  <si>
    <t>ANALYSIS OF PROPERTY COSTS</t>
  </si>
  <si>
    <t>PROPERTY NAME:</t>
  </si>
  <si>
    <t>NUMBER</t>
  </si>
  <si>
    <t>PROPERTY</t>
  </si>
  <si>
    <t>EXTENDED</t>
  </si>
  <si>
    <t>PROPERTY COMPOSITION</t>
  </si>
  <si>
    <t>OF UNITS</t>
  </si>
  <si>
    <t>COST LIMITS</t>
  </si>
  <si>
    <t>AMOUNTS</t>
  </si>
  <si>
    <t>EXISTING HOUSING UNITS</t>
  </si>
  <si>
    <t>EFFICIENCY</t>
  </si>
  <si>
    <t>ONE BEDROOM UNIT</t>
  </si>
  <si>
    <t>TWO BEDROOM UNIT</t>
  </si>
  <si>
    <t>THREE BEDROOM UNIT</t>
  </si>
  <si>
    <t>FOUR BEDROOM UNIT</t>
  </si>
  <si>
    <t>ALL OTHER UNITS</t>
  </si>
  <si>
    <t>TOTALS</t>
  </si>
  <si>
    <t>LESS:</t>
  </si>
  <si>
    <t>HISTORIC TAX CREDITS</t>
  </si>
  <si>
    <t>1/2 LAND PURCHASE PRICE (IF REACHABLE GREEN SPACE MET)</t>
  </si>
  <si>
    <t>COMMERCIAL RENTAL COSTS</t>
  </si>
  <si>
    <t>CONSTRUCTION LOAN INTEREST (AFTER PLACED-IN-SERVICE DATE)</t>
  </si>
  <si>
    <t>RENT-UP RESERVES</t>
  </si>
  <si>
    <t>NET PROPERTY COSTS</t>
  </si>
  <si>
    <t>EXCESS  (DEFICIENCY) - PROPERTY COSTS</t>
  </si>
  <si>
    <t>LESS: EXCESS PROPERTY COSTS JUSTIFIED (IN THE FUND'S SOLE DISCRETION)</t>
  </si>
  <si>
    <t>LESS: SOFT SOURCES OF FUNDS (IF APPLICABLE)</t>
  </si>
  <si>
    <t>NET EXCESS (DEFICIENCY) - PROPERTY COSTS</t>
  </si>
  <si>
    <t>Total Excess:</t>
  </si>
  <si>
    <t>Difference Between Total Property Costs and Adjusted Basis:</t>
  </si>
  <si>
    <t>Remaining Excess Related to Adjusted Basis:</t>
  </si>
  <si>
    <t>New/Rehab Allocation:</t>
  </si>
  <si>
    <t>Acq Allocation:</t>
  </si>
  <si>
    <t>DETERMINATION OF HOUSING CREDIT DOLLAR AMOUNT NEEDED</t>
  </si>
  <si>
    <t>PERCENTAGE SYNDICATED:</t>
  </si>
  <si>
    <t>TOTAL PROPERTY COSTS:</t>
  </si>
  <si>
    <t>LESS: PROPERTY COSTS NOT ALLOWED:</t>
  </si>
  <si>
    <t>NET PROPERTY COSTS ALLOWED:</t>
  </si>
  <si>
    <t>FINANCING SOURCES:</t>
  </si>
  <si>
    <t>Fund Multi-Family Loan</t>
  </si>
  <si>
    <t>Fund ERA2 Housing Fund Loan</t>
  </si>
  <si>
    <t>Fund HTF Loan</t>
  </si>
  <si>
    <t>Fund HOME Program Loan</t>
  </si>
  <si>
    <t>Deferred Developer Fee</t>
  </si>
  <si>
    <t>Existing Replacement Reserves</t>
  </si>
  <si>
    <t>Federal Historic Tax Credit Equity</t>
  </si>
  <si>
    <t>State Historic Tax Credit Equity</t>
  </si>
  <si>
    <t>General Partner Equity</t>
  </si>
  <si>
    <t>Special Limited Partner Equity</t>
  </si>
  <si>
    <t>TOTAL FINANCING SOURCES:</t>
  </si>
  <si>
    <t>EQUITY GAP:</t>
  </si>
  <si>
    <t>PERCENTAGE OF NET SYNDICATION PROCEEDS TO THE AGGREGATE HOUSING CREDIT DOLLAR AMOUNT SYNDICATED:</t>
  </si>
  <si>
    <t>AGGREGATE HOUSING CREDIT DOLLAR AMOUNT SYNDICATED TO FILL EQUITY GAP WITH SYNDICATION PROCEEDS:</t>
  </si>
  <si>
    <t>ANNUAL HCDA SYNDICATED TO FILL EQUITY GAP WITH SYNDICATION PROCEEDS:</t>
  </si>
  <si>
    <t>ANNUAL HOUSING CREDIT DOLLAR AMOUNT NEEDED IN ORDER TO SYNDICATE INVESTOR % OF THE INVESTMENT INTEREST:</t>
  </si>
  <si>
    <t>ANNUAL ELIGIBLE HCDA (REHAB/NEW CONSTRUCTION):</t>
  </si>
  <si>
    <t>ANNUAL ELIGIBLE HCDA (ACQUISITION):</t>
  </si>
  <si>
    <t>TOTAL ANNUAL ELIGIBLE HCDA:</t>
  </si>
  <si>
    <t>TOTAL ANNUAL ELIGIBLE HCDA REQUESTED:</t>
  </si>
  <si>
    <t>TOTAL ANNUAL ELIGIBLE HCDA (WVHDF ADJUSTED)</t>
  </si>
  <si>
    <r>
      <t xml:space="preserve">ALLOCATION AMOUNT LIMITATION FOR THE PROPERTY - </t>
    </r>
    <r>
      <rPr>
        <b/>
        <u/>
        <sz val="10"/>
        <rFont val="Calibri"/>
        <family val="2"/>
      </rPr>
      <t>FOR FUND USE ONLY</t>
    </r>
  </si>
  <si>
    <r>
      <t xml:space="preserve">TOTAL ANNUAL HCDA RESERVED (IF APPLICABLE) - </t>
    </r>
    <r>
      <rPr>
        <b/>
        <u/>
        <sz val="10"/>
        <rFont val="Calibri"/>
        <family val="2"/>
      </rPr>
      <t>FOR FUND USE ONLY</t>
    </r>
  </si>
  <si>
    <r>
      <t xml:space="preserve">TOTAL ANNUAL HCDA AT CARRYOVER (IF APPLICABLE) - </t>
    </r>
    <r>
      <rPr>
        <b/>
        <u/>
        <sz val="10"/>
        <rFont val="Calibri"/>
        <family val="2"/>
      </rPr>
      <t>FOR FUND USE ONLY</t>
    </r>
  </si>
  <si>
    <t>ANNUAL HCDA ALLOWED:</t>
  </si>
  <si>
    <t>PER UNIT</t>
  </si>
  <si>
    <t>CREDIT LIMITS</t>
  </si>
  <si>
    <t>TOTAL PER UNIT LIMIT</t>
  </si>
  <si>
    <t>PER PROPERTY MAXIMUM</t>
  </si>
  <si>
    <t>LOWER AMOUNT</t>
  </si>
  <si>
    <t>Reservation Request</t>
  </si>
  <si>
    <t>Mayberry Meadows</t>
  </si>
  <si>
    <t/>
  </si>
  <si>
    <t>Common Area FF&amp;E</t>
  </si>
  <si>
    <t>HUD Ins. Application Fee</t>
  </si>
  <si>
    <t>Tap Fees</t>
  </si>
  <si>
    <t>Geotech Report</t>
  </si>
  <si>
    <t>HOME Soft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</si>
</sst>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164" formatCode="&quot;$&quot;#,##0.00"/>
    <numFmt numFmtId="165" formatCode="0.0000%"/>
    <numFmt numFmtId="166" formatCode="&quot;$&quot;#,##0"/>
  </numFmts>
  <fonts count="9">
    <font>
      <sz val="10"/>
      <name val="Geneva"/>
    </font>
    <font>
      <sz val="10"/>
      <name val="Geneva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name val="Tms Rmn"/>
    </font>
    <font>
      <b/>
      <u/>
      <sz val="10"/>
      <name val="Calibri"/>
      <family val="2"/>
    </font>
    <font>
      <u/>
      <sz val="10"/>
      <name val="Calibri"/>
      <family val="2"/>
    </font>
    <font>
      <i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E6F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8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3" fillId="0" borderId="0" xfId="0" applyFont="1" applyProtection="1"/>
    <xf numFmtId="0" fontId="2" fillId="0" borderId="0" xfId="0" applyFont="1" applyAlignment="1" applyProtection="1">
      <alignment horizontal="centerContinuous"/>
    </xf>
    <xf numFmtId="7" fontId="2" fillId="0" borderId="0" xfId="0" applyNumberFormat="1" applyFont="1" applyAlignment="1" applyProtection="1">
      <alignment horizontal="centerContinuous"/>
    </xf>
    <xf numFmtId="10" fontId="2" fillId="2" borderId="1" xfId="0" applyNumberFormat="1" applyFont="1" applyFill="1" applyBorder="1" applyAlignment="1" applyProtection="1">
      <alignment horizontal="center"/>
    </xf>
    <xf numFmtId="10" fontId="2" fillId="2" borderId="2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10" fontId="2" fillId="0" borderId="0" xfId="1" applyNumberFormat="1" applyFont="1" applyAlignment="1" applyProtection="1">
      <alignment horizontal="right"/>
    </xf>
    <xf numFmtId="10" fontId="2" fillId="0" borderId="0" xfId="1" applyNumberFormat="1" applyFont="1" applyAlignment="1" applyProtection="1">
      <alignment horizontal="right" vertical="center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10" fontId="2" fillId="0" borderId="0" xfId="1" applyNumberFormat="1" applyFont="1" applyAlignment="1" applyProtection="1">
      <alignment horizontal="center"/>
    </xf>
    <xf numFmtId="10" fontId="2" fillId="0" borderId="0" xfId="0" applyNumberFormat="1" applyFont="1" applyAlignment="1" applyProtection="1">
      <alignment horizontal="right"/>
    </xf>
    <xf numFmtId="7" fontId="2" fillId="0" borderId="0" xfId="0" applyNumberFormat="1" applyFont="1" applyAlignment="1" applyProtection="1">
      <alignment horizontal="left"/>
    </xf>
    <xf numFmtId="10" fontId="2" fillId="0" borderId="0" xfId="1" applyNumberFormat="1" applyFont="1" applyAlignment="1" applyProtection="1">
      <alignment horizontal="left"/>
    </xf>
    <xf numFmtId="7" fontId="2" fillId="0" borderId="0" xfId="0" applyNumberFormat="1" applyFont="1" applyAlignment="1" applyProtection="1">
      <alignment horizontal="center"/>
    </xf>
    <xf numFmtId="10" fontId="2" fillId="0" borderId="0" xfId="0" applyNumberFormat="1" applyFont="1" applyAlignment="1" applyProtection="1">
      <alignment horizontal="center"/>
    </xf>
    <xf numFmtId="7" fontId="2" fillId="0" borderId="0" xfId="0" applyNumberFormat="1" applyFont="1" applyProtection="1"/>
    <xf numFmtId="10" fontId="2" fillId="0" borderId="0" xfId="1" applyNumberFormat="1" applyFont="1" applyProtection="1"/>
    <xf numFmtId="0" fontId="2" fillId="0" borderId="0" xfId="0" applyFont="1" applyAlignment="1" applyProtection="1">
      <alignment horizontal="left" indent="1"/>
    </xf>
    <xf numFmtId="10" fontId="2" fillId="0" borderId="0" xfId="0" applyNumberFormat="1" applyFont="1" applyProtection="1"/>
    <xf numFmtId="10" fontId="3" fillId="0" borderId="0" xfId="1" applyNumberFormat="1" applyFont="1" applyProtection="1"/>
    <xf numFmtId="10" fontId="3" fillId="0" borderId="0" xfId="0" applyNumberFormat="1" applyFont="1" applyAlignment="1" applyProtection="1">
      <alignment horizontal="right"/>
    </xf>
    <xf numFmtId="0" fontId="2" fillId="0" borderId="0" xfId="2" applyFont="1" applyAlignment="1" applyProtection="1">
      <alignment horizontal="center"/>
    </xf>
    <xf numFmtId="0" fontId="2" fillId="0" borderId="0" xfId="2" applyFont="1" applyProtection="1"/>
    <xf numFmtId="0" fontId="2" fillId="0" borderId="0" xfId="2" applyFont="1" applyAlignment="1" applyProtection="1">
      <alignment horizontal="centerContinuous"/>
    </xf>
    <xf numFmtId="7" fontId="2" fillId="0" borderId="0" xfId="2" applyNumberFormat="1" applyFont="1" applyAlignment="1" applyProtection="1">
      <alignment horizontal="centerContinuous"/>
    </xf>
    <xf numFmtId="7" fontId="2" fillId="2" borderId="1" xfId="2" applyNumberFormat="1" applyFont="1" applyFill="1" applyBorder="1" applyAlignment="1" applyProtection="1">
      <alignment horizontal="center"/>
    </xf>
    <xf numFmtId="7" fontId="2" fillId="2" borderId="2" xfId="2" applyNumberFormat="1" applyFont="1" applyFill="1" applyBorder="1" applyAlignment="1" applyProtection="1">
      <alignment horizontal="center"/>
    </xf>
    <xf numFmtId="10" fontId="2" fillId="0" borderId="0" xfId="1" applyNumberFormat="1" applyFont="1" applyAlignment="1" applyProtection="1">
      <alignment horizontal="right"/>
    </xf>
    <xf numFmtId="10" fontId="2" fillId="0" borderId="9" xfId="1" applyNumberFormat="1" applyFont="1" applyBorder="1" applyAlignment="1" applyProtection="1">
      <alignment horizontal="right"/>
    </xf>
    <xf numFmtId="0" fontId="2" fillId="3" borderId="7" xfId="2" applyFont="1" applyFill="1" applyBorder="1" applyAlignment="1" applyProtection="1">
      <alignment horizontal="center"/>
    </xf>
    <xf numFmtId="0" fontId="2" fillId="3" borderId="8" xfId="2" applyFont="1" applyFill="1" applyBorder="1" applyAlignment="1" applyProtection="1">
      <alignment horizontal="center"/>
    </xf>
    <xf numFmtId="10" fontId="2" fillId="0" borderId="0" xfId="1" applyNumberFormat="1" applyFont="1" applyBorder="1" applyAlignment="1" applyProtection="1">
      <alignment horizontal="right"/>
    </xf>
    <xf numFmtId="7" fontId="2" fillId="0" borderId="0" xfId="2" applyNumberFormat="1" applyFont="1" applyProtection="1"/>
    <xf numFmtId="0" fontId="2" fillId="0" borderId="0" xfId="2" applyFont="1" applyAlignment="1" applyProtection="1">
      <alignment horizontal="center"/>
    </xf>
    <xf numFmtId="7" fontId="2" fillId="0" borderId="0" xfId="2" applyNumberFormat="1" applyFont="1" applyAlignment="1" applyProtection="1">
      <alignment horizontal="center"/>
    </xf>
    <xf numFmtId="0" fontId="2" fillId="0" borderId="0" xfId="2" applyFont="1" applyAlignment="1" applyProtection="1">
      <alignment horizontal="left" indent="2"/>
    </xf>
    <xf numFmtId="164" fontId="2" fillId="0" borderId="0" xfId="0" applyNumberFormat="1" applyFont="1" applyProtection="1"/>
    <xf numFmtId="7" fontId="2" fillId="0" borderId="0" xfId="2" applyNumberFormat="1" applyFont="1" applyAlignment="1" applyProtection="1">
      <alignment horizontal="right"/>
    </xf>
    <xf numFmtId="0" fontId="2" fillId="0" borderId="0" xfId="3" applyFont="1" applyAlignment="1" applyProtection="1">
      <alignment horizontal="center"/>
    </xf>
    <xf numFmtId="0" fontId="3" fillId="0" borderId="0" xfId="3" applyFont="1" applyProtection="1"/>
    <xf numFmtId="7" fontId="2" fillId="2" borderId="12" xfId="2" applyNumberFormat="1" applyFont="1" applyFill="1" applyBorder="1" applyAlignment="1" applyProtection="1">
      <alignment horizontal="centerContinuous"/>
    </xf>
    <xf numFmtId="14" fontId="2" fillId="4" borderId="13" xfId="2" applyNumberFormat="1" applyFont="1" applyFill="1" applyBorder="1" applyAlignment="1" applyProtection="1">
      <alignment horizontal="center"/>
    </xf>
    <xf numFmtId="14" fontId="2" fillId="4" borderId="14" xfId="2" applyNumberFormat="1" applyFont="1" applyFill="1" applyBorder="1" applyAlignment="1" applyProtection="1">
      <alignment horizontal="center"/>
    </xf>
    <xf numFmtId="7" fontId="2" fillId="2" borderId="14" xfId="2" applyNumberFormat="1" applyFont="1" applyFill="1" applyBorder="1" applyAlignment="1" applyProtection="1">
      <alignment horizontal="center"/>
    </xf>
    <xf numFmtId="7" fontId="2" fillId="0" borderId="15" xfId="2" applyNumberFormat="1" applyFont="1" applyBorder="1" applyAlignment="1" applyProtection="1">
      <alignment horizontal="center" vertical="center" wrapText="1"/>
    </xf>
    <xf numFmtId="0" fontId="3" fillId="0" borderId="0" xfId="3" applyFont="1" applyAlignment="1" applyProtection="1">
      <alignment vertical="center"/>
    </xf>
    <xf numFmtId="0" fontId="2" fillId="0" borderId="0" xfId="2" applyFont="1" applyAlignment="1" applyProtection="1">
      <alignment vertical="center"/>
    </xf>
    <xf numFmtId="7" fontId="2" fillId="0" borderId="0" xfId="0" applyNumberFormat="1" applyFont="1" applyAlignment="1" applyProtection="1">
      <alignment horizontal="center" vertical="center" wrapText="1"/>
    </xf>
    <xf numFmtId="0" fontId="2" fillId="0" borderId="0" xfId="3" applyFont="1" applyProtection="1"/>
    <xf numFmtId="165" fontId="2" fillId="0" borderId="0" xfId="1" applyNumberFormat="1" applyFont="1" applyFill="1" applyAlignment="1" applyProtection="1">
      <alignment horizontal="center"/>
    </xf>
    <xf numFmtId="7" fontId="2" fillId="0" borderId="0" xfId="3" applyNumberFormat="1" applyFont="1" applyAlignment="1" applyProtection="1">
      <alignment horizontal="center"/>
    </xf>
    <xf numFmtId="164" fontId="2" fillId="0" borderId="0" xfId="0" applyNumberFormat="1" applyFont="1" applyAlignment="1" applyProtection="1">
      <alignment horizontal="center"/>
    </xf>
    <xf numFmtId="0" fontId="3" fillId="0" borderId="0" xfId="3" applyFont="1" applyAlignment="1" applyProtection="1">
      <alignment horizontal="center"/>
    </xf>
    <xf numFmtId="0" fontId="2" fillId="0" borderId="0" xfId="0" applyFont="1" applyAlignment="1" applyProtection="1">
      <alignment horizontal="left" indent="2"/>
    </xf>
    <xf numFmtId="0" fontId="3" fillId="0" borderId="0" xfId="3" applyFont="1" applyAlignment="1" applyProtection="1">
      <alignment horizontal="left"/>
    </xf>
    <xf numFmtId="0" fontId="6" fillId="0" borderId="0" xfId="3" applyFont="1" applyProtection="1"/>
    <xf numFmtId="7" fontId="6" fillId="0" borderId="0" xfId="3" applyNumberFormat="1" applyFont="1" applyAlignment="1" applyProtection="1">
      <alignment horizontal="center"/>
    </xf>
    <xf numFmtId="0" fontId="7" fillId="0" borderId="0" xfId="3" applyFont="1" applyProtection="1"/>
    <xf numFmtId="0" fontId="2" fillId="0" borderId="0" xfId="3" applyFont="1" applyAlignment="1" applyProtection="1">
      <alignment wrapText="1"/>
    </xf>
    <xf numFmtId="10" fontId="2" fillId="0" borderId="0" xfId="4" applyNumberFormat="1" applyFont="1" applyFill="1" applyAlignment="1" applyProtection="1">
      <alignment horizontal="center"/>
    </xf>
    <xf numFmtId="10" fontId="2" fillId="0" borderId="0" xfId="3" applyNumberFormat="1" applyFont="1" applyAlignment="1" applyProtection="1">
      <alignment horizontal="center"/>
    </xf>
    <xf numFmtId="8" fontId="2" fillId="0" borderId="12" xfId="5" applyFont="1" applyFill="1" applyBorder="1" applyAlignment="1" applyProtection="1">
      <alignment horizontal="center"/>
    </xf>
    <xf numFmtId="5" fontId="2" fillId="0" borderId="0" xfId="3" applyNumberFormat="1" applyFont="1" applyAlignment="1" applyProtection="1">
      <alignment horizontal="center"/>
    </xf>
    <xf numFmtId="5" fontId="2" fillId="0" borderId="16" xfId="3" applyNumberFormat="1" applyFont="1" applyBorder="1" applyAlignment="1" applyProtection="1">
      <alignment horizontal="center"/>
    </xf>
    <xf numFmtId="5" fontId="2" fillId="0" borderId="12" xfId="3" applyNumberFormat="1" applyFont="1" applyBorder="1" applyAlignment="1" applyProtection="1">
      <alignment horizontal="center"/>
    </xf>
    <xf numFmtId="5" fontId="2" fillId="2" borderId="12" xfId="3" applyNumberFormat="1" applyFont="1" applyFill="1" applyBorder="1" applyAlignment="1" applyProtection="1">
      <alignment horizontal="center"/>
    </xf>
    <xf numFmtId="5" fontId="2" fillId="0" borderId="17" xfId="3" applyNumberFormat="1" applyFont="1" applyBorder="1" applyAlignment="1" applyProtection="1">
      <alignment horizontal="center"/>
    </xf>
    <xf numFmtId="8" fontId="8" fillId="0" borderId="0" xfId="3" applyNumberFormat="1" applyFont="1" applyProtection="1"/>
    <xf numFmtId="0" fontId="2" fillId="0" borderId="0" xfId="3" applyFont="1" applyAlignment="1" applyProtection="1">
      <alignment horizontal="center"/>
    </xf>
    <xf numFmtId="166" fontId="2" fillId="0" borderId="0" xfId="3" applyNumberFormat="1" applyFont="1" applyProtection="1"/>
    <xf numFmtId="166" fontId="2" fillId="0" borderId="0" xfId="3" applyNumberFormat="1" applyFont="1" applyAlignment="1" applyProtection="1">
      <alignment horizontal="right"/>
    </xf>
    <xf numFmtId="166" fontId="3" fillId="0" borderId="0" xfId="3" applyNumberFormat="1" applyFont="1" applyProtection="1"/>
    <xf numFmtId="166" fontId="2" fillId="0" borderId="18" xfId="3" applyNumberFormat="1" applyFont="1" applyBorder="1" applyProtection="1"/>
    <xf numFmtId="166" fontId="2" fillId="2" borderId="19" xfId="3" applyNumberFormat="1" applyFont="1" applyFill="1" applyBorder="1" applyProtection="1"/>
    <xf numFmtId="0" fontId="2" fillId="2" borderId="10" xfId="2" applyFont="1" applyFill="1" applyBorder="1" applyAlignment="1" applyProtection="1">
      <alignment horizontal="center"/>
    </xf>
    <xf numFmtId="0" fontId="2" fillId="2" borderId="11" xfId="2" applyFont="1" applyFill="1" applyBorder="1" applyAlignment="1" applyProtection="1">
      <alignment horizontal="center"/>
    </xf>
    <xf numFmtId="14" fontId="2" fillId="2" borderId="5" xfId="2" applyNumberFormat="1" applyFont="1" applyFill="1" applyBorder="1" applyAlignment="1" applyProtection="1">
      <alignment horizontal="center"/>
    </xf>
    <xf numFmtId="0" fontId="2" fillId="2" borderId="6" xfId="2" applyFont="1" applyFill="1" applyBorder="1" applyAlignment="1" applyProtection="1">
      <alignment horizontal="center"/>
    </xf>
    <xf numFmtId="0" fontId="2" fillId="2" borderId="5" xfId="2" applyFont="1" applyFill="1" applyBorder="1" applyAlignment="1" applyProtection="1">
      <alignment horizontal="center"/>
    </xf>
    <xf numFmtId="7" fontId="2" fillId="2" borderId="12" xfId="2" applyNumberFormat="1" applyFont="1" applyFill="1" applyBorder="1" applyProtection="1"/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14" fontId="2" fillId="2" borderId="5" xfId="0" applyNumberFormat="1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</cellXfs>
  <cellStyles count="6">
    <cellStyle name="Currency 6" xfId="5" xr:uid="{67DA2FA2-31E8-49CF-B6A5-9CB478809326}"/>
    <cellStyle name="Normal" xfId="0" builtinId="0"/>
    <cellStyle name="Normal 4" xfId="2" xr:uid="{19F66F67-111E-4A63-A4B1-DAD2B52988DB}"/>
    <cellStyle name="Normal 5" xfId="3" xr:uid="{E66A6579-6ED3-45F4-A882-153BF8B22A63}"/>
    <cellStyle name="Percent" xfId="1" builtinId="5"/>
    <cellStyle name="Percent 5" xfId="4" xr:uid="{FB72E43E-8518-4402-BA2F-CCDA35C0D370}"/>
  </cellStyles>
  <dxfs count="0"/>
  <tableStyles count="0" defaultTableStyle="TableStyleMedium2" defaultPivotStyle="PivotStyleLight16"/>
  <colors>
    <mruColors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MWILSHERE\My%20Documents\2025%20FOLDER\2025%20LIHTCP\2025%20APPLICATION%20WORKSHOP\PRESENTATION\B%202025%20LIHTCP%20Form%201040%20-%20Mayberry%20Meadows.xlsx" TargetMode="External"/><Relationship Id="rId1" Type="http://schemas.openxmlformats.org/officeDocument/2006/relationships/externalLinkPath" Target="file:///U:\MWILSHERE\My%20Documents\2025%20FOLDER\2025%20LIHTCP\2025%20APPLICATION%20WORKSHOP\PRESENTATION\B%202025%20LIHTCP%20Form%201040%20-%20Mayberry%20Meadow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 1040-1"/>
      <sheetName val="SD_Dropdowns"/>
      <sheetName val="FORM 1040-1a"/>
      <sheetName val="FORM 1040-1b"/>
      <sheetName val="FORM 1040-1h"/>
      <sheetName val="FORM 1040-2"/>
      <sheetName val="FORM 1040-2a"/>
      <sheetName val="FORM 1040-3"/>
      <sheetName val="FORM 1040-4"/>
      <sheetName val="FORM 1040-5"/>
      <sheetName val="FORM 1040-5a"/>
      <sheetName val="FORM 1040-5b"/>
      <sheetName val="FORM 1040-6"/>
      <sheetName val="FORM 1040-7"/>
      <sheetName val="FORM 1040-7a"/>
      <sheetName val="FORM 1040-7h"/>
      <sheetName val="FORM 1040-8"/>
      <sheetName val="FORM 1040-8a"/>
      <sheetName val="FORM 1040-9"/>
      <sheetName val="FORM 1040-10"/>
      <sheetName val="FORM 1040-10h"/>
      <sheetName val="FORM 1040-11"/>
      <sheetName val="FORM 1040-12"/>
      <sheetName val="FORM 1040-13"/>
      <sheetName val="FORM 1040-14"/>
      <sheetName val="FORM 1040-14a"/>
      <sheetName val="FORM 1040-15"/>
      <sheetName val="FORM 1040-15a"/>
      <sheetName val="FORM 1040-16"/>
      <sheetName val="FORM 1040-17"/>
      <sheetName val="FORM 1040-18"/>
      <sheetName val="FORM 1040-19"/>
      <sheetName val="FORM 1040-20 (Q OF H)"/>
      <sheetName val="FORM 1040-21 (Q OF H)"/>
      <sheetName val="FORM 1040-22 (Q OF H)"/>
      <sheetName val="FORM 1040-23 (Q OF H)"/>
      <sheetName val="FORM 1040-24"/>
      <sheetName val="FORM 1040-25"/>
      <sheetName val="FORM 1040-26"/>
      <sheetName val="FORM 1040-27"/>
      <sheetName val="FORM 1040-28"/>
      <sheetName val="FORM 1040-29"/>
      <sheetName val="FORM 1040-30"/>
      <sheetName val="FORM 1040-31"/>
      <sheetName val="FORM 1040-32"/>
      <sheetName val="FORM 1040-32a"/>
      <sheetName val="LIHTCP SIGNATURE PAGE"/>
      <sheetName val="HOME HTF SIGNATURE PAGE"/>
      <sheetName val="MULTIFAMILY LOAN SIGN PAGE"/>
      <sheetName val="LIHTCP SCORESHEET"/>
      <sheetName val="DEFINITIONS"/>
      <sheetName val="INTERMEDIARY COSTS - FUND USE"/>
      <sheetName val="PROP COST ANALYSIS - FUND USE"/>
      <sheetName val="PROPERTY COST ADJ - FUND USE"/>
      <sheetName val="HCDA NEEDED - FUND USE"/>
      <sheetName val="MISC ANALYSIS - FUND USE"/>
    </sheetNames>
    <sheetDataSet>
      <sheetData sheetId="0"/>
      <sheetData sheetId="1">
        <row r="2">
          <cell r="FO2" t="str">
            <v>AK</v>
          </cell>
          <cell r="FW2" t="str">
            <v>Corporation</v>
          </cell>
          <cell r="GE2" t="str">
            <v>Recorded Deed</v>
          </cell>
          <cell r="GG2" t="str">
            <v>New Construction</v>
          </cell>
        </row>
        <row r="3">
          <cell r="FO3" t="str">
            <v>AL</v>
          </cell>
          <cell r="FW3" t="str">
            <v>Individual(s)</v>
          </cell>
          <cell r="GE3" t="str">
            <v>Option</v>
          </cell>
          <cell r="GG3" t="str">
            <v>Rehabilitation</v>
          </cell>
        </row>
        <row r="4">
          <cell r="FO4" t="str">
            <v>AR</v>
          </cell>
          <cell r="FW4" t="str">
            <v>Limited Partnership</v>
          </cell>
          <cell r="GE4" t="str">
            <v>Purchase Contract</v>
          </cell>
          <cell r="GG4" t="str">
            <v>Rehabilitation &amp; Acquisition</v>
          </cell>
        </row>
        <row r="5">
          <cell r="FO5" t="str">
            <v>AZ</v>
          </cell>
          <cell r="FW5" t="str">
            <v>Limited Liability Company</v>
          </cell>
          <cell r="GE5" t="str">
            <v>Option to Enter Into a Long-Term Lease</v>
          </cell>
          <cell r="GG5" t="str">
            <v>Adaptive Re-Use</v>
          </cell>
        </row>
        <row r="6">
          <cell r="FO6" t="str">
            <v>CA</v>
          </cell>
          <cell r="FW6" t="str">
            <v>Other</v>
          </cell>
          <cell r="GE6" t="str">
            <v>Long-Term Lease</v>
          </cell>
          <cell r="GG6" t="str">
            <v>New Construction &amp; Rehabilitation</v>
          </cell>
        </row>
        <row r="7">
          <cell r="FO7" t="str">
            <v>CO</v>
          </cell>
          <cell r="GG7" t="str">
            <v>New Construction &amp; Adaptive Re-Use</v>
          </cell>
        </row>
        <row r="8">
          <cell r="FO8" t="str">
            <v>CT</v>
          </cell>
          <cell r="GG8" t="str">
            <v>Rehabilitation &amp; Adaptive Re-Use</v>
          </cell>
        </row>
        <row r="9">
          <cell r="FO9" t="str">
            <v>DC</v>
          </cell>
          <cell r="GG9" t="str">
            <v>Adaptive Re-Use &amp; Acquisition</v>
          </cell>
        </row>
        <row r="10">
          <cell r="FO10" t="str">
            <v>DE</v>
          </cell>
          <cell r="GG10" t="str">
            <v>New Construction &amp; Rehab &amp; Acq</v>
          </cell>
        </row>
        <row r="11">
          <cell r="FO11" t="str">
            <v>FL</v>
          </cell>
          <cell r="GG11" t="str">
            <v>New Construction &amp; Rehab &amp; Adaptive Re-Use</v>
          </cell>
        </row>
        <row r="12">
          <cell r="FO12" t="str">
            <v>GA</v>
          </cell>
          <cell r="GG12" t="str">
            <v>New Construction &amp; Adaptive Re-Use &amp; Acq</v>
          </cell>
        </row>
        <row r="13">
          <cell r="FO13" t="str">
            <v>HI</v>
          </cell>
          <cell r="GG13" t="str">
            <v>Rehab &amp; Adaptive Re-Use &amp; Acq</v>
          </cell>
        </row>
        <row r="14">
          <cell r="FO14" t="str">
            <v>IA</v>
          </cell>
          <cell r="GG14" t="str">
            <v>New Construction &amp; Rehab &amp; Adaptive Re-Use &amp; Acq</v>
          </cell>
        </row>
        <row r="15">
          <cell r="FO15" t="str">
            <v>ID</v>
          </cell>
        </row>
        <row r="16">
          <cell r="FO16" t="str">
            <v>IL</v>
          </cell>
        </row>
        <row r="17">
          <cell r="FO17" t="str">
            <v>IN</v>
          </cell>
        </row>
        <row r="18">
          <cell r="FO18" t="str">
            <v>KS</v>
          </cell>
        </row>
        <row r="19">
          <cell r="FO19" t="str">
            <v>KY</v>
          </cell>
        </row>
        <row r="20">
          <cell r="FO20" t="str">
            <v>LA</v>
          </cell>
        </row>
        <row r="21">
          <cell r="FO21" t="str">
            <v>MA</v>
          </cell>
        </row>
        <row r="22">
          <cell r="FO22" t="str">
            <v>MD</v>
          </cell>
        </row>
        <row r="23">
          <cell r="FO23" t="str">
            <v>ME</v>
          </cell>
        </row>
        <row r="24">
          <cell r="FO24" t="str">
            <v>MI</v>
          </cell>
        </row>
        <row r="25">
          <cell r="FO25" t="str">
            <v>MN</v>
          </cell>
        </row>
        <row r="26">
          <cell r="FO26" t="str">
            <v>MO</v>
          </cell>
        </row>
        <row r="27">
          <cell r="FO27" t="str">
            <v>MS</v>
          </cell>
        </row>
        <row r="28">
          <cell r="FO28" t="str">
            <v>MT</v>
          </cell>
        </row>
        <row r="29">
          <cell r="FO29" t="str">
            <v>NC</v>
          </cell>
        </row>
        <row r="30">
          <cell r="FO30" t="str">
            <v>ND</v>
          </cell>
        </row>
        <row r="31">
          <cell r="FO31" t="str">
            <v>NE</v>
          </cell>
        </row>
        <row r="32">
          <cell r="FO32" t="str">
            <v>NH</v>
          </cell>
        </row>
        <row r="33">
          <cell r="FO33" t="str">
            <v>NJ</v>
          </cell>
        </row>
        <row r="34">
          <cell r="FO34" t="str">
            <v>NM</v>
          </cell>
        </row>
        <row r="35">
          <cell r="FO35" t="str">
            <v>NV</v>
          </cell>
        </row>
        <row r="36">
          <cell r="FO36" t="str">
            <v>NY</v>
          </cell>
        </row>
        <row r="37">
          <cell r="FO37" t="str">
            <v>OH</v>
          </cell>
        </row>
        <row r="38">
          <cell r="FO38" t="str">
            <v>OK</v>
          </cell>
        </row>
        <row r="39">
          <cell r="FO39" t="str">
            <v>OR</v>
          </cell>
        </row>
        <row r="40">
          <cell r="FO40" t="str">
            <v>PA</v>
          </cell>
        </row>
        <row r="41">
          <cell r="FO41" t="str">
            <v>RI</v>
          </cell>
        </row>
        <row r="42">
          <cell r="FO42" t="str">
            <v>SC</v>
          </cell>
        </row>
        <row r="43">
          <cell r="FO43" t="str">
            <v>SD</v>
          </cell>
        </row>
        <row r="44">
          <cell r="FO44" t="str">
            <v>TN</v>
          </cell>
        </row>
        <row r="45">
          <cell r="FO45" t="str">
            <v>TX</v>
          </cell>
        </row>
        <row r="46">
          <cell r="FO46" t="str">
            <v>UT</v>
          </cell>
        </row>
        <row r="47">
          <cell r="FO47" t="str">
            <v>VA</v>
          </cell>
        </row>
        <row r="48">
          <cell r="FO48" t="str">
            <v>VT</v>
          </cell>
        </row>
        <row r="49">
          <cell r="FO49" t="str">
            <v>WA</v>
          </cell>
        </row>
        <row r="50">
          <cell r="FO50" t="str">
            <v>WI</v>
          </cell>
        </row>
        <row r="51">
          <cell r="FO51" t="str">
            <v>WV</v>
          </cell>
        </row>
        <row r="52">
          <cell r="FO52" t="str">
            <v>WY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9BD3D-7A69-4A66-A668-BE52CF74C2D0}">
  <sheetPr>
    <pageSetUpPr fitToPage="1"/>
  </sheetPr>
  <dimension ref="A1:F64"/>
  <sheetViews>
    <sheetView tabSelected="1" zoomScaleNormal="100" workbookViewId="0">
      <selection sqref="A1:D1"/>
    </sheetView>
  </sheetViews>
  <sheetFormatPr defaultColWidth="11.42578125" defaultRowHeight="12.75"/>
  <cols>
    <col min="1" max="1" width="54" style="2" bestFit="1" customWidth="1"/>
    <col min="2" max="2" width="18.42578125" style="19" bestFit="1" customWidth="1"/>
    <col min="3" max="3" width="7.85546875" style="20" customWidth="1"/>
    <col min="4" max="4" width="25.7109375" style="14" customWidth="1"/>
    <col min="5" max="5" width="9.28515625" style="2" customWidth="1"/>
    <col min="6" max="6" width="10.7109375" style="2" customWidth="1"/>
    <col min="7" max="10" width="10.7109375" style="3" customWidth="1"/>
    <col min="11" max="16384" width="11.42578125" style="3"/>
  </cols>
  <sheetData>
    <row r="1" spans="1:6">
      <c r="A1" s="1" t="s">
        <v>0</v>
      </c>
      <c r="B1" s="1"/>
      <c r="C1" s="1"/>
      <c r="D1" s="1"/>
    </row>
    <row r="2" spans="1:6">
      <c r="A2" s="1" t="s">
        <v>1</v>
      </c>
      <c r="B2" s="1"/>
      <c r="C2" s="1"/>
      <c r="D2" s="1"/>
    </row>
    <row r="3" spans="1:6" ht="13.5" thickBot="1">
      <c r="A3" s="1" t="s">
        <v>2</v>
      </c>
      <c r="B3" s="1"/>
      <c r="C3" s="1"/>
      <c r="D3" s="1"/>
    </row>
    <row r="4" spans="1:6" ht="13.5" thickBot="1">
      <c r="A4" s="4"/>
      <c r="B4" s="5"/>
      <c r="C4" s="6" t="s">
        <v>3</v>
      </c>
      <c r="D4" s="7"/>
    </row>
    <row r="5" spans="1:6">
      <c r="A5" s="8"/>
      <c r="B5" s="9" t="s">
        <v>4</v>
      </c>
      <c r="C5" s="84"/>
      <c r="D5" s="85"/>
    </row>
    <row r="6" spans="1:6">
      <c r="A6" s="8"/>
      <c r="B6" s="9" t="s">
        <v>5</v>
      </c>
      <c r="C6" s="86"/>
      <c r="D6" s="87"/>
    </row>
    <row r="7" spans="1:6">
      <c r="A7" s="8"/>
      <c r="B7" s="9" t="s">
        <v>6</v>
      </c>
      <c r="C7" s="88"/>
      <c r="D7" s="87"/>
    </row>
    <row r="8" spans="1:6" ht="26.1" customHeight="1" thickBot="1">
      <c r="A8" s="8"/>
      <c r="B8" s="10" t="s">
        <v>7</v>
      </c>
      <c r="C8" s="11" t="s">
        <v>123</v>
      </c>
      <c r="D8" s="12"/>
    </row>
    <row r="9" spans="1:6" ht="12.75" customHeight="1">
      <c r="A9" s="8"/>
      <c r="B9" s="10"/>
      <c r="C9" s="13"/>
    </row>
    <row r="10" spans="1:6" ht="12.75" customHeight="1">
      <c r="A10" s="8" t="s">
        <v>8</v>
      </c>
      <c r="B10" s="15" t="s">
        <v>124</v>
      </c>
      <c r="C10" s="16"/>
    </row>
    <row r="11" spans="1:6">
      <c r="A11" s="8" t="s">
        <v>9</v>
      </c>
      <c r="B11" s="8">
        <v>36</v>
      </c>
      <c r="C11" s="13"/>
    </row>
    <row r="12" spans="1:6">
      <c r="A12" s="8"/>
      <c r="B12" s="8"/>
      <c r="C12" s="13"/>
    </row>
    <row r="13" spans="1:6">
      <c r="B13" s="17" t="s">
        <v>10</v>
      </c>
      <c r="C13" s="18" t="s">
        <v>11</v>
      </c>
      <c r="D13" s="18"/>
    </row>
    <row r="14" spans="1:6">
      <c r="A14" s="8" t="s">
        <v>12</v>
      </c>
      <c r="B14" s="17" t="s">
        <v>13</v>
      </c>
      <c r="C14" s="18" t="s">
        <v>14</v>
      </c>
      <c r="D14" s="18"/>
      <c r="E14" s="3"/>
      <c r="F14" s="3"/>
    </row>
    <row r="15" spans="1:6">
      <c r="A15" s="2" t="s">
        <v>15</v>
      </c>
      <c r="B15" s="19">
        <v>325000</v>
      </c>
      <c r="D15" s="14">
        <f t="shared" ref="D15:D58" si="0">+B15/$B$62</f>
        <v>3.5637234879532437E-2</v>
      </c>
      <c r="E15" s="3"/>
      <c r="F15" s="3"/>
    </row>
    <row r="16" spans="1:6">
      <c r="A16" s="2" t="s">
        <v>16</v>
      </c>
      <c r="B16" s="19">
        <v>108000</v>
      </c>
      <c r="D16" s="14">
        <f t="shared" si="0"/>
        <v>1.1842527283044626E-2</v>
      </c>
      <c r="E16" s="3"/>
      <c r="F16" s="3"/>
    </row>
    <row r="17" spans="1:6">
      <c r="A17" s="2" t="s">
        <v>17</v>
      </c>
      <c r="B17" s="19">
        <v>325000</v>
      </c>
      <c r="C17" s="20">
        <f>SUM(D15:D17)</f>
        <v>8.3116997042109508E-2</v>
      </c>
      <c r="D17" s="14">
        <f t="shared" si="0"/>
        <v>3.5637234879532437E-2</v>
      </c>
      <c r="E17" s="3"/>
      <c r="F17" s="3"/>
    </row>
    <row r="18" spans="1:6">
      <c r="A18" s="2" t="s">
        <v>18</v>
      </c>
      <c r="B18" s="19">
        <v>38000</v>
      </c>
      <c r="D18" s="14">
        <f t="shared" si="0"/>
        <v>4.1668151551453314E-3</v>
      </c>
      <c r="E18" s="3"/>
      <c r="F18" s="3"/>
    </row>
    <row r="19" spans="1:6">
      <c r="A19" s="2" t="s">
        <v>19</v>
      </c>
      <c r="B19" s="19">
        <v>1500</v>
      </c>
      <c r="D19" s="14">
        <f t="shared" si="0"/>
        <v>1.6447954559784203E-4</v>
      </c>
      <c r="E19" s="3"/>
      <c r="F19" s="3"/>
    </row>
    <row r="20" spans="1:6">
      <c r="A20" s="2" t="s">
        <v>20</v>
      </c>
      <c r="B20" s="19">
        <v>45000</v>
      </c>
      <c r="E20" s="3"/>
      <c r="F20" s="3"/>
    </row>
    <row r="21" spans="1:6">
      <c r="A21" s="2" t="s">
        <v>21</v>
      </c>
      <c r="B21" s="19">
        <v>0</v>
      </c>
      <c r="E21" s="3"/>
      <c r="F21" s="3"/>
    </row>
    <row r="22" spans="1:6">
      <c r="A22" s="2" t="s">
        <v>22</v>
      </c>
      <c r="B22" s="19">
        <v>124000</v>
      </c>
      <c r="D22" s="14">
        <f t="shared" si="0"/>
        <v>1.3596975769421607E-2</v>
      </c>
      <c r="E22" s="3"/>
      <c r="F22" s="3"/>
    </row>
    <row r="23" spans="1:6">
      <c r="A23" s="2" t="s">
        <v>23</v>
      </c>
      <c r="B23" s="19">
        <v>32000</v>
      </c>
      <c r="C23" s="20">
        <f>SUM(D22:D23)</f>
        <v>1.7105872742175572E-2</v>
      </c>
      <c r="D23" s="14">
        <f t="shared" si="0"/>
        <v>3.5088969727539634E-3</v>
      </c>
      <c r="E23" s="3"/>
      <c r="F23" s="3"/>
    </row>
    <row r="24" spans="1:6">
      <c r="A24" s="2" t="s">
        <v>24</v>
      </c>
      <c r="B24" s="19">
        <v>6000</v>
      </c>
      <c r="D24" s="14">
        <f t="shared" si="0"/>
        <v>6.5791818239136813E-4</v>
      </c>
      <c r="E24" s="3"/>
      <c r="F24" s="3"/>
    </row>
    <row r="25" spans="1:6">
      <c r="A25" s="2" t="s">
        <v>25</v>
      </c>
      <c r="B25" s="19">
        <v>60000</v>
      </c>
      <c r="D25" s="14">
        <f t="shared" si="0"/>
        <v>6.5791818239136811E-3</v>
      </c>
      <c r="E25" s="3"/>
      <c r="F25" s="3"/>
    </row>
    <row r="26" spans="1:6">
      <c r="A26" s="2" t="s">
        <v>26</v>
      </c>
      <c r="B26" s="19">
        <v>15000</v>
      </c>
      <c r="D26" s="14">
        <f t="shared" si="0"/>
        <v>1.6447954559784203E-3</v>
      </c>
      <c r="E26" s="3"/>
      <c r="F26" s="3"/>
    </row>
    <row r="27" spans="1:6">
      <c r="A27" s="2" t="s">
        <v>27</v>
      </c>
      <c r="B27" s="19">
        <v>18000</v>
      </c>
      <c r="D27" s="14">
        <f t="shared" si="0"/>
        <v>1.9737545471741045E-3</v>
      </c>
      <c r="E27" s="3"/>
      <c r="F27" s="3"/>
    </row>
    <row r="28" spans="1:6">
      <c r="A28" s="2" t="s">
        <v>28</v>
      </c>
      <c r="B28" s="19">
        <v>170000</v>
      </c>
      <c r="D28" s="14">
        <f t="shared" si="0"/>
        <v>1.8641015167755431E-2</v>
      </c>
      <c r="E28" s="3"/>
      <c r="F28" s="3"/>
    </row>
    <row r="29" spans="1:6">
      <c r="A29" s="2" t="s">
        <v>29</v>
      </c>
      <c r="B29" s="19">
        <v>65000</v>
      </c>
      <c r="D29" s="14">
        <f t="shared" si="0"/>
        <v>7.1274469759064875E-3</v>
      </c>
      <c r="E29" s="3"/>
      <c r="F29" s="3"/>
    </row>
    <row r="30" spans="1:6">
      <c r="A30" s="2" t="s">
        <v>30</v>
      </c>
      <c r="B30" s="19">
        <v>38000</v>
      </c>
      <c r="D30" s="14">
        <f t="shared" si="0"/>
        <v>4.1668151551453314E-3</v>
      </c>
      <c r="E30" s="3"/>
      <c r="F30" s="3"/>
    </row>
    <row r="31" spans="1:6">
      <c r="A31" s="2" t="s">
        <v>31</v>
      </c>
      <c r="B31" s="19">
        <v>3800</v>
      </c>
      <c r="D31" s="14">
        <f t="shared" si="0"/>
        <v>4.1668151551453315E-4</v>
      </c>
      <c r="E31" s="3"/>
      <c r="F31" s="3"/>
    </row>
    <row r="32" spans="1:6">
      <c r="A32" s="2" t="s">
        <v>32</v>
      </c>
      <c r="B32" s="19">
        <v>11000</v>
      </c>
      <c r="D32" s="14">
        <f t="shared" si="0"/>
        <v>1.2061833343841749E-3</v>
      </c>
      <c r="E32" s="3"/>
      <c r="F32" s="3"/>
    </row>
    <row r="33" spans="1:6">
      <c r="A33" s="2" t="s">
        <v>33</v>
      </c>
      <c r="B33" s="19">
        <v>5200</v>
      </c>
      <c r="D33" s="14">
        <f t="shared" si="0"/>
        <v>5.7019575807251905E-4</v>
      </c>
      <c r="E33" s="3"/>
      <c r="F33" s="3"/>
    </row>
    <row r="34" spans="1:6">
      <c r="A34" s="2" t="s">
        <v>34</v>
      </c>
      <c r="B34" s="19">
        <v>5000</v>
      </c>
      <c r="D34" s="14">
        <f t="shared" si="0"/>
        <v>5.4826515199280672E-4</v>
      </c>
      <c r="E34" s="3"/>
      <c r="F34" s="3"/>
    </row>
    <row r="35" spans="1:6">
      <c r="A35" s="2" t="s">
        <v>35</v>
      </c>
      <c r="B35" s="19">
        <v>79500</v>
      </c>
      <c r="D35" s="14">
        <f t="shared" si="0"/>
        <v>8.7174159166856276E-3</v>
      </c>
      <c r="E35" s="3"/>
      <c r="F35" s="3"/>
    </row>
    <row r="36" spans="1:6">
      <c r="A36" s="2" t="s">
        <v>36</v>
      </c>
      <c r="B36" s="19">
        <v>1000000</v>
      </c>
      <c r="C36" s="20">
        <f>+D36</f>
        <v>0.10965303039856135</v>
      </c>
      <c r="D36" s="14">
        <f t="shared" si="0"/>
        <v>0.10965303039856135</v>
      </c>
      <c r="E36" s="3"/>
      <c r="F36" s="3"/>
    </row>
    <row r="37" spans="1:6">
      <c r="A37" s="2" t="s">
        <v>37</v>
      </c>
      <c r="B37" s="19">
        <v>125000</v>
      </c>
      <c r="D37" s="14">
        <f t="shared" si="0"/>
        <v>1.3706628799820169E-2</v>
      </c>
      <c r="E37" s="3"/>
      <c r="F37" s="3"/>
    </row>
    <row r="38" spans="1:6">
      <c r="A38" s="2" t="s">
        <v>38</v>
      </c>
      <c r="E38" s="3"/>
      <c r="F38" s="3"/>
    </row>
    <row r="39" spans="1:6">
      <c r="A39" s="21" t="s">
        <v>39</v>
      </c>
      <c r="B39" s="19">
        <v>38000</v>
      </c>
      <c r="D39" s="14">
        <f t="shared" si="0"/>
        <v>4.1668151551453314E-3</v>
      </c>
      <c r="E39" s="3"/>
      <c r="F39" s="3"/>
    </row>
    <row r="40" spans="1:6">
      <c r="A40" s="21" t="s">
        <v>40</v>
      </c>
      <c r="B40" s="19">
        <v>11000</v>
      </c>
      <c r="D40" s="14">
        <f t="shared" si="0"/>
        <v>1.2061833343841749E-3</v>
      </c>
      <c r="E40" s="3"/>
      <c r="F40" s="3"/>
    </row>
    <row r="41" spans="1:6">
      <c r="A41" s="21" t="s">
        <v>41</v>
      </c>
      <c r="B41" s="19">
        <v>0</v>
      </c>
      <c r="D41" s="14">
        <f t="shared" si="0"/>
        <v>0</v>
      </c>
      <c r="E41" s="3"/>
      <c r="F41" s="3"/>
    </row>
    <row r="42" spans="1:6">
      <c r="A42" s="21" t="s">
        <v>42</v>
      </c>
      <c r="B42" s="19">
        <v>20000</v>
      </c>
      <c r="D42" s="14">
        <f t="shared" si="0"/>
        <v>2.1930606079712269E-3</v>
      </c>
      <c r="E42" s="3"/>
      <c r="F42" s="3"/>
    </row>
    <row r="43" spans="1:6">
      <c r="A43" s="21" t="s">
        <v>43</v>
      </c>
      <c r="B43" s="19">
        <v>3800</v>
      </c>
      <c r="D43" s="14">
        <f t="shared" si="0"/>
        <v>4.1668151551453315E-4</v>
      </c>
      <c r="E43" s="3"/>
      <c r="F43" s="3"/>
    </row>
    <row r="44" spans="1:6">
      <c r="A44" s="21" t="s">
        <v>44</v>
      </c>
      <c r="B44" s="19">
        <v>23000</v>
      </c>
      <c r="D44" s="14">
        <f t="shared" si="0"/>
        <v>2.5220196991669109E-3</v>
      </c>
      <c r="E44" s="3"/>
      <c r="F44" s="3"/>
    </row>
    <row r="45" spans="1:6">
      <c r="A45" s="21" t="s">
        <v>45</v>
      </c>
      <c r="B45" s="19">
        <v>30000</v>
      </c>
      <c r="D45" s="14">
        <f t="shared" si="0"/>
        <v>3.2895909119568406E-3</v>
      </c>
      <c r="E45" s="3"/>
      <c r="F45" s="3"/>
    </row>
    <row r="46" spans="1:6">
      <c r="A46" s="21" t="s">
        <v>46</v>
      </c>
      <c r="B46" s="19">
        <v>0</v>
      </c>
      <c r="D46" s="14">
        <f t="shared" si="0"/>
        <v>0</v>
      </c>
      <c r="E46" s="3"/>
      <c r="F46" s="3"/>
    </row>
    <row r="47" spans="1:6">
      <c r="A47" s="21" t="s">
        <v>47</v>
      </c>
      <c r="B47" s="19">
        <v>0</v>
      </c>
      <c r="D47" s="14">
        <f t="shared" si="0"/>
        <v>0</v>
      </c>
      <c r="E47" s="3"/>
      <c r="F47" s="3"/>
    </row>
    <row r="48" spans="1:6">
      <c r="A48" s="21" t="s">
        <v>48</v>
      </c>
      <c r="B48" s="19">
        <v>0</v>
      </c>
      <c r="D48" s="14">
        <f t="shared" si="0"/>
        <v>0</v>
      </c>
      <c r="E48" s="3"/>
      <c r="F48" s="3"/>
    </row>
    <row r="49" spans="1:6">
      <c r="A49" s="21" t="s">
        <v>49</v>
      </c>
      <c r="B49" s="19">
        <v>25000</v>
      </c>
      <c r="D49" s="14">
        <f t="shared" si="0"/>
        <v>2.7413257599640337E-3</v>
      </c>
      <c r="E49" s="3"/>
      <c r="F49" s="3"/>
    </row>
    <row r="50" spans="1:6">
      <c r="A50" s="21" t="s">
        <v>50</v>
      </c>
      <c r="B50" s="19">
        <v>80000</v>
      </c>
      <c r="D50" s="14">
        <f t="shared" si="0"/>
        <v>8.7722424318849076E-3</v>
      </c>
      <c r="E50" s="3"/>
      <c r="F50" s="3"/>
    </row>
    <row r="51" spans="1:6">
      <c r="A51" s="21" t="s">
        <v>126</v>
      </c>
      <c r="B51" s="19">
        <v>50000</v>
      </c>
      <c r="D51" s="14">
        <f t="shared" si="0"/>
        <v>5.4826515199280675E-3</v>
      </c>
      <c r="E51" s="3"/>
      <c r="F51" s="3"/>
    </row>
    <row r="52" spans="1:6">
      <c r="A52" s="21" t="s">
        <v>127</v>
      </c>
      <c r="B52" s="19">
        <v>1375</v>
      </c>
      <c r="D52" s="14">
        <f t="shared" si="0"/>
        <v>1.5077291679802186E-4</v>
      </c>
      <c r="E52" s="3"/>
      <c r="F52" s="3"/>
    </row>
    <row r="53" spans="1:6">
      <c r="A53" s="21" t="s">
        <v>128</v>
      </c>
      <c r="B53" s="19">
        <v>80000</v>
      </c>
      <c r="D53" s="14">
        <f t="shared" si="0"/>
        <v>8.7722424318849076E-3</v>
      </c>
      <c r="E53" s="3"/>
      <c r="F53" s="3"/>
    </row>
    <row r="54" spans="1:6">
      <c r="A54" s="21" t="s">
        <v>129</v>
      </c>
      <c r="B54" s="19">
        <v>12500</v>
      </c>
      <c r="D54" s="14">
        <f t="shared" si="0"/>
        <v>1.3706628799820169E-3</v>
      </c>
      <c r="E54" s="3"/>
      <c r="F54" s="3"/>
    </row>
    <row r="55" spans="1:6">
      <c r="A55" s="21" t="s">
        <v>130</v>
      </c>
      <c r="B55" s="19">
        <v>20000</v>
      </c>
      <c r="D55" s="14">
        <f t="shared" si="0"/>
        <v>2.1930606079712269E-3</v>
      </c>
      <c r="E55" s="3"/>
      <c r="F55" s="3"/>
    </row>
    <row r="56" spans="1:6">
      <c r="A56" s="21" t="s">
        <v>125</v>
      </c>
      <c r="B56" s="19">
        <v>0</v>
      </c>
      <c r="D56" s="14">
        <f t="shared" si="0"/>
        <v>0</v>
      </c>
      <c r="E56" s="3"/>
      <c r="F56" s="3"/>
    </row>
    <row r="57" spans="1:6">
      <c r="A57" s="21" t="s">
        <v>125</v>
      </c>
      <c r="B57" s="19">
        <v>0</v>
      </c>
      <c r="D57" s="14">
        <f t="shared" si="0"/>
        <v>0</v>
      </c>
      <c r="E57" s="3"/>
      <c r="F57" s="3"/>
    </row>
    <row r="58" spans="1:6">
      <c r="A58" s="21" t="s">
        <v>125</v>
      </c>
      <c r="B58" s="19">
        <v>0</v>
      </c>
      <c r="D58" s="14">
        <f t="shared" si="0"/>
        <v>0</v>
      </c>
      <c r="E58" s="3"/>
      <c r="F58" s="3"/>
    </row>
    <row r="59" spans="1:6">
      <c r="A59" s="21"/>
      <c r="E59" s="3"/>
      <c r="F59" s="3"/>
    </row>
    <row r="60" spans="1:6">
      <c r="A60" s="2" t="s">
        <v>51</v>
      </c>
      <c r="B60" s="19">
        <f>SUM(B15:B58)</f>
        <v>2994675</v>
      </c>
      <c r="C60" s="20">
        <f>SUM(C15:C58)</f>
        <v>0.20987590018284641</v>
      </c>
      <c r="D60" s="14">
        <f>SUM(D15:D58)</f>
        <v>0.32344080244087647</v>
      </c>
      <c r="E60" s="3"/>
    </row>
    <row r="61" spans="1:6">
      <c r="A61" s="19"/>
      <c r="E61" s="19"/>
    </row>
    <row r="62" spans="1:6">
      <c r="A62" s="2" t="s">
        <v>14</v>
      </c>
      <c r="B62" s="19">
        <v>9119675</v>
      </c>
      <c r="E62" s="22"/>
    </row>
    <row r="63" spans="1:6">
      <c r="B63" s="3"/>
      <c r="C63" s="23"/>
      <c r="D63" s="24"/>
    </row>
    <row r="64" spans="1:6">
      <c r="A64" s="2" t="s">
        <v>52</v>
      </c>
      <c r="B64" s="22">
        <f>B60/B62</f>
        <v>0.32837518880881172</v>
      </c>
      <c r="D64" s="14" t="s">
        <v>53</v>
      </c>
    </row>
  </sheetData>
  <sheetProtection algorithmName="SHA-512" hashValue="Nf/Swqvx0lbAbWR4ChtJ+mwGGNcpx5CV2FBVf4Zy3LvdZ/Qs6OogexGFDWpaCKl9bgC0JwCFIN7sWRYg1LTVhg==" saltValue="M7tNZyClX5qkxsrvlKg91A==" spinCount="100000" sheet="1" objects="1" scenarios="1"/>
  <mergeCells count="10">
    <mergeCell ref="C7:D7"/>
    <mergeCell ref="C8:D8"/>
    <mergeCell ref="C13:D13"/>
    <mergeCell ref="C14:D14"/>
    <mergeCell ref="A1:D1"/>
    <mergeCell ref="A2:D2"/>
    <mergeCell ref="A3:D3"/>
    <mergeCell ref="C4:D4"/>
    <mergeCell ref="C5:D5"/>
    <mergeCell ref="C6:D6"/>
  </mergeCells>
  <printOptions horizontalCentered="1" gridLines="1"/>
  <pageMargins left="0.5" right="0.5" top="0.75" bottom="0.75" header="0" footer="0.5"/>
  <pageSetup scale="87" orientation="portrait" r:id="rId1"/>
  <headerFooter alignWithMargins="0">
    <oddFooter>&amp;C&amp;A&amp;R&amp;D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F6723-9D2E-4535-B780-B2784E9A1164}">
  <sheetPr>
    <pageSetUpPr fitToPage="1"/>
  </sheetPr>
  <dimension ref="A1:D61"/>
  <sheetViews>
    <sheetView zoomScaleNormal="100" workbookViewId="0">
      <selection sqref="A1:D1"/>
    </sheetView>
  </sheetViews>
  <sheetFormatPr defaultColWidth="9.140625" defaultRowHeight="12.75"/>
  <cols>
    <col min="1" max="1" width="60" style="26" customWidth="1"/>
    <col min="2" max="2" width="15.7109375" style="36" customWidth="1"/>
    <col min="3" max="3" width="22.85546875" style="36" customWidth="1"/>
    <col min="4" max="4" width="20.42578125" style="36" customWidth="1"/>
    <col min="5" max="16384" width="9.140625" style="26"/>
  </cols>
  <sheetData>
    <row r="1" spans="1:4">
      <c r="A1" s="25" t="s">
        <v>0</v>
      </c>
      <c r="B1" s="25"/>
      <c r="C1" s="25"/>
      <c r="D1" s="25"/>
    </row>
    <row r="2" spans="1:4">
      <c r="A2" s="1" t="s">
        <v>1</v>
      </c>
      <c r="B2" s="1"/>
      <c r="C2" s="1"/>
      <c r="D2" s="1"/>
    </row>
    <row r="3" spans="1:4" ht="13.5" thickBot="1">
      <c r="A3" s="25" t="s">
        <v>54</v>
      </c>
      <c r="B3" s="25"/>
      <c r="C3" s="25"/>
      <c r="D3" s="25"/>
    </row>
    <row r="4" spans="1:4" ht="13.5" thickBot="1">
      <c r="A4" s="27"/>
      <c r="B4" s="28"/>
      <c r="C4" s="29" t="s">
        <v>3</v>
      </c>
      <c r="D4" s="30"/>
    </row>
    <row r="5" spans="1:4">
      <c r="A5" s="31" t="s">
        <v>4</v>
      </c>
      <c r="B5" s="32"/>
      <c r="C5" s="78"/>
      <c r="D5" s="79"/>
    </row>
    <row r="6" spans="1:4">
      <c r="A6" s="31" t="s">
        <v>5</v>
      </c>
      <c r="B6" s="32"/>
      <c r="C6" s="80"/>
      <c r="D6" s="81"/>
    </row>
    <row r="7" spans="1:4">
      <c r="A7" s="31" t="s">
        <v>6</v>
      </c>
      <c r="B7" s="32"/>
      <c r="C7" s="82"/>
      <c r="D7" s="81"/>
    </row>
    <row r="8" spans="1:4" ht="13.5" thickBot="1">
      <c r="A8" s="31" t="s">
        <v>7</v>
      </c>
      <c r="B8" s="32"/>
      <c r="C8" s="33" t="s">
        <v>123</v>
      </c>
      <c r="D8" s="34"/>
    </row>
    <row r="9" spans="1:4">
      <c r="A9" s="9"/>
      <c r="B9" s="35"/>
    </row>
    <row r="10" spans="1:4">
      <c r="A10" s="37" t="s">
        <v>55</v>
      </c>
      <c r="B10" s="15" t="s">
        <v>124</v>
      </c>
    </row>
    <row r="11" spans="1:4">
      <c r="A11" s="37" t="s">
        <v>9</v>
      </c>
      <c r="B11" s="8">
        <v>36</v>
      </c>
    </row>
    <row r="12" spans="1:4">
      <c r="B12" s="8"/>
    </row>
    <row r="14" spans="1:4">
      <c r="B14" s="38" t="s">
        <v>56</v>
      </c>
      <c r="C14" s="38" t="s">
        <v>57</v>
      </c>
      <c r="D14" s="38" t="s">
        <v>58</v>
      </c>
    </row>
    <row r="15" spans="1:4">
      <c r="A15" s="37" t="s">
        <v>59</v>
      </c>
      <c r="B15" s="38" t="s">
        <v>60</v>
      </c>
      <c r="C15" s="38" t="s">
        <v>61</v>
      </c>
      <c r="D15" s="38" t="s">
        <v>62</v>
      </c>
    </row>
    <row r="17" spans="1:4">
      <c r="A17" s="26" t="s">
        <v>63</v>
      </c>
    </row>
    <row r="18" spans="1:4">
      <c r="A18" s="39" t="s">
        <v>64</v>
      </c>
      <c r="B18" s="37">
        <v>0</v>
      </c>
      <c r="C18" s="36">
        <v>122635</v>
      </c>
      <c r="D18" s="36">
        <f>B18*C18</f>
        <v>0</v>
      </c>
    </row>
    <row r="19" spans="1:4">
      <c r="A19" s="39" t="s">
        <v>65</v>
      </c>
      <c r="B19" s="37">
        <v>0</v>
      </c>
      <c r="C19" s="36">
        <v>141031</v>
      </c>
      <c r="D19" s="36">
        <f>B19*C19</f>
        <v>0</v>
      </c>
    </row>
    <row r="20" spans="1:4">
      <c r="A20" s="39" t="s">
        <v>66</v>
      </c>
      <c r="B20" s="37">
        <v>0</v>
      </c>
      <c r="C20" s="36">
        <v>172058</v>
      </c>
      <c r="D20" s="36">
        <f>B20*C20</f>
        <v>0</v>
      </c>
    </row>
    <row r="21" spans="1:4">
      <c r="A21" s="39" t="s">
        <v>67</v>
      </c>
      <c r="B21" s="37">
        <v>0</v>
      </c>
      <c r="C21" s="36">
        <v>221955</v>
      </c>
      <c r="D21" s="36">
        <f>B21*C21</f>
        <v>0</v>
      </c>
    </row>
    <row r="22" spans="1:4">
      <c r="A22" s="39" t="s">
        <v>68</v>
      </c>
      <c r="B22" s="37">
        <v>0</v>
      </c>
      <c r="C22" s="36">
        <v>244150</v>
      </c>
      <c r="D22" s="36">
        <f>B22*C22</f>
        <v>0</v>
      </c>
    </row>
    <row r="23" spans="1:4">
      <c r="A23" s="26" t="s">
        <v>69</v>
      </c>
      <c r="B23" s="37"/>
    </row>
    <row r="24" spans="1:4">
      <c r="A24" s="39" t="s">
        <v>64</v>
      </c>
      <c r="B24" s="37">
        <v>0</v>
      </c>
      <c r="C24" s="36">
        <v>183055</v>
      </c>
      <c r="D24" s="36">
        <f>B24*C24</f>
        <v>0</v>
      </c>
    </row>
    <row r="25" spans="1:4">
      <c r="A25" s="39" t="s">
        <v>65</v>
      </c>
      <c r="B25" s="37">
        <v>18</v>
      </c>
      <c r="C25" s="36">
        <v>210514</v>
      </c>
      <c r="D25" s="36">
        <f>B25*C25</f>
        <v>3789252</v>
      </c>
    </row>
    <row r="26" spans="1:4">
      <c r="A26" s="39" t="s">
        <v>66</v>
      </c>
      <c r="B26" s="37">
        <v>18</v>
      </c>
      <c r="C26" s="36">
        <v>256827</v>
      </c>
      <c r="D26" s="36">
        <f>B26*C26</f>
        <v>4622886</v>
      </c>
    </row>
    <row r="27" spans="1:4">
      <c r="A27" s="39" t="s">
        <v>67</v>
      </c>
      <c r="B27" s="37">
        <v>0</v>
      </c>
      <c r="C27" s="36">
        <v>331307</v>
      </c>
      <c r="D27" s="36">
        <f>B27*C27</f>
        <v>0</v>
      </c>
    </row>
    <row r="28" spans="1:4">
      <c r="A28" s="39" t="s">
        <v>68</v>
      </c>
      <c r="B28" s="37">
        <v>0</v>
      </c>
      <c r="C28" s="36">
        <v>364437</v>
      </c>
      <c r="D28" s="36">
        <f>B28*C28</f>
        <v>0</v>
      </c>
    </row>
    <row r="30" spans="1:4">
      <c r="A30" s="37" t="s">
        <v>70</v>
      </c>
      <c r="B30" s="37">
        <f>SUM(B18:B28)</f>
        <v>36</v>
      </c>
      <c r="D30" s="36">
        <f>SUM(D18:D28)</f>
        <v>8412138</v>
      </c>
    </row>
    <row r="33" spans="1:4">
      <c r="A33" s="26" t="s">
        <v>14</v>
      </c>
      <c r="D33" s="40">
        <v>9119675</v>
      </c>
    </row>
    <row r="34" spans="1:4">
      <c r="A34" s="26" t="s">
        <v>71</v>
      </c>
    </row>
    <row r="35" spans="1:4">
      <c r="A35" s="39" t="s">
        <v>72</v>
      </c>
      <c r="D35" s="40">
        <v>0</v>
      </c>
    </row>
    <row r="36" spans="1:4">
      <c r="A36" s="39" t="s">
        <v>73</v>
      </c>
      <c r="D36" s="40">
        <v>197500</v>
      </c>
    </row>
    <row r="37" spans="1:4">
      <c r="A37" s="39" t="s">
        <v>74</v>
      </c>
      <c r="D37" s="40">
        <v>0</v>
      </c>
    </row>
    <row r="38" spans="1:4">
      <c r="A38" s="39" t="s">
        <v>32</v>
      </c>
      <c r="D38" s="40">
        <v>11000</v>
      </c>
    </row>
    <row r="39" spans="1:4">
      <c r="A39" s="39" t="s">
        <v>35</v>
      </c>
      <c r="D39" s="40">
        <v>79500</v>
      </c>
    </row>
    <row r="40" spans="1:4">
      <c r="A40" s="39" t="s">
        <v>36</v>
      </c>
      <c r="D40" s="40">
        <v>1000000</v>
      </c>
    </row>
    <row r="41" spans="1:4">
      <c r="A41" s="39" t="s">
        <v>37</v>
      </c>
      <c r="D41" s="40">
        <v>125000</v>
      </c>
    </row>
    <row r="42" spans="1:4">
      <c r="A42" s="39" t="s">
        <v>75</v>
      </c>
      <c r="D42" s="40">
        <v>23000</v>
      </c>
    </row>
    <row r="43" spans="1:4">
      <c r="A43" s="39" t="s">
        <v>45</v>
      </c>
      <c r="D43" s="40">
        <v>30000</v>
      </c>
    </row>
    <row r="44" spans="1:4">
      <c r="A44" s="39" t="s">
        <v>46</v>
      </c>
      <c r="D44" s="40">
        <v>0</v>
      </c>
    </row>
    <row r="45" spans="1:4">
      <c r="A45" s="39" t="s">
        <v>76</v>
      </c>
      <c r="D45" s="40">
        <v>0</v>
      </c>
    </row>
    <row r="46" spans="1:4">
      <c r="A46" s="39" t="s">
        <v>48</v>
      </c>
      <c r="D46" s="40">
        <v>0</v>
      </c>
    </row>
    <row r="47" spans="1:4">
      <c r="A47" s="39" t="s">
        <v>50</v>
      </c>
      <c r="D47" s="40">
        <v>80000</v>
      </c>
    </row>
    <row r="48" spans="1:4">
      <c r="A48" s="26" t="s">
        <v>77</v>
      </c>
      <c r="D48" s="36">
        <f>+D33-D35-D36-D37-D38-D39-D40-D41-D42-D43-D44-D45-D46-D47</f>
        <v>7573675</v>
      </c>
    </row>
    <row r="50" spans="1:4" ht="13.5" thickBot="1">
      <c r="A50" s="26" t="s">
        <v>78</v>
      </c>
      <c r="D50" s="36">
        <f>+D48-D30</f>
        <v>-838463</v>
      </c>
    </row>
    <row r="51" spans="1:4" ht="13.5" thickBot="1">
      <c r="A51" s="26" t="s">
        <v>79</v>
      </c>
      <c r="D51" s="83"/>
    </row>
    <row r="52" spans="1:4" ht="13.5" thickBot="1">
      <c r="A52" s="26" t="s">
        <v>80</v>
      </c>
      <c r="D52" s="83"/>
    </row>
    <row r="53" spans="1:4">
      <c r="A53" s="26" t="s">
        <v>81</v>
      </c>
      <c r="D53" s="36">
        <f>+D50-D51-D52</f>
        <v>-838463</v>
      </c>
    </row>
    <row r="55" spans="1:4">
      <c r="D55" s="38"/>
    </row>
    <row r="56" spans="1:4">
      <c r="C56" s="41" t="s">
        <v>82</v>
      </c>
      <c r="D56" s="36">
        <f>IF('PROP COST ANALYSIS - FUND USE'!D50&lt;0,0,'PROP COST ANALYSIS - FUND USE'!D50)</f>
        <v>0</v>
      </c>
    </row>
    <row r="57" spans="1:4">
      <c r="C57" s="41" t="s">
        <v>83</v>
      </c>
      <c r="D57" s="36">
        <v>764875</v>
      </c>
    </row>
    <row r="58" spans="1:4">
      <c r="C58" s="41" t="s">
        <v>84</v>
      </c>
      <c r="D58" s="36">
        <f>IF((+D56-D57)&lt;0,0,+D56-D57)</f>
        <v>0</v>
      </c>
    </row>
    <row r="59" spans="1:4">
      <c r="C59" s="41"/>
    </row>
    <row r="60" spans="1:4">
      <c r="C60" s="41" t="s">
        <v>85</v>
      </c>
      <c r="D60" s="36">
        <v>0</v>
      </c>
    </row>
    <row r="61" spans="1:4">
      <c r="C61" s="41" t="s">
        <v>86</v>
      </c>
      <c r="D61" s="36">
        <v>0</v>
      </c>
    </row>
  </sheetData>
  <sheetProtection algorithmName="SHA-512" hashValue="wE0xrPUGEa+ub3HoFu5P39sPSIBy21HA7P0+u0wDOLMKLfNt4QQYIYpWPN2Rr/KSCiNsQpf2QDnW+7+fMV3aQA==" saltValue="Wb4D3Orn9N0KwzGEQ7SvOg==" spinCount="100000" sheet="1" objects="1" scenarios="1"/>
  <mergeCells count="12">
    <mergeCell ref="A6:B6"/>
    <mergeCell ref="C6:D6"/>
    <mergeCell ref="A7:B7"/>
    <mergeCell ref="C7:D7"/>
    <mergeCell ref="A8:B8"/>
    <mergeCell ref="C8:D8"/>
    <mergeCell ref="A1:D1"/>
    <mergeCell ref="A2:D2"/>
    <mergeCell ref="A3:D3"/>
    <mergeCell ref="C4:D4"/>
    <mergeCell ref="A5:B5"/>
    <mergeCell ref="C5:D5"/>
  </mergeCells>
  <printOptions horizontalCentered="1" verticalCentered="1" gridLines="1"/>
  <pageMargins left="0.5" right="0.5" top="0.75" bottom="0.75" header="0" footer="0.5"/>
  <pageSetup orientation="landscape" r:id="rId1"/>
  <headerFooter alignWithMargins="0">
    <oddFooter>&amp;C&amp;A&amp;R&amp;D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E74A5-6A5F-43D7-9F59-6498E0BAC836}">
  <sheetPr>
    <pageSetUpPr fitToPage="1"/>
  </sheetPr>
  <dimension ref="A1:G86"/>
  <sheetViews>
    <sheetView zoomScaleNormal="100" workbookViewId="0">
      <selection sqref="A1:B1"/>
    </sheetView>
  </sheetViews>
  <sheetFormatPr defaultColWidth="22.140625" defaultRowHeight="12.75"/>
  <cols>
    <col min="1" max="1" width="56.85546875" style="52" customWidth="1"/>
    <col min="2" max="2" width="30.7109375" style="43" customWidth="1"/>
    <col min="3" max="4" width="22.140625" style="43"/>
    <col min="5" max="5" width="15.7109375" style="43" customWidth="1"/>
    <col min="6" max="6" width="24" style="43" bestFit="1" customWidth="1"/>
    <col min="7" max="7" width="20.42578125" style="43" customWidth="1"/>
    <col min="8" max="16384" width="22.140625" style="43"/>
  </cols>
  <sheetData>
    <row r="1" spans="1:4">
      <c r="A1" s="42" t="s">
        <v>0</v>
      </c>
      <c r="B1" s="42"/>
    </row>
    <row r="2" spans="1:4">
      <c r="A2" s="42" t="s">
        <v>1</v>
      </c>
      <c r="B2" s="42"/>
    </row>
    <row r="3" spans="1:4" ht="13.5" thickBot="1">
      <c r="A3" s="42" t="s">
        <v>87</v>
      </c>
      <c r="B3" s="42"/>
    </row>
    <row r="4" spans="1:4" ht="13.5" thickBot="1">
      <c r="A4" s="5"/>
      <c r="B4" s="44" t="s">
        <v>3</v>
      </c>
    </row>
    <row r="5" spans="1:4">
      <c r="A5" s="9" t="s">
        <v>4</v>
      </c>
      <c r="B5" s="45"/>
    </row>
    <row r="6" spans="1:4">
      <c r="A6" s="9" t="s">
        <v>5</v>
      </c>
      <c r="B6" s="46"/>
    </row>
    <row r="7" spans="1:4">
      <c r="A7" s="9" t="s">
        <v>6</v>
      </c>
      <c r="B7" s="47"/>
    </row>
    <row r="8" spans="1:4" s="49" customFormat="1" ht="26.1" customHeight="1" thickBot="1">
      <c r="A8" s="10" t="s">
        <v>7</v>
      </c>
      <c r="B8" s="48" t="s">
        <v>123</v>
      </c>
    </row>
    <row r="9" spans="1:4">
      <c r="A9" s="50" t="s">
        <v>55</v>
      </c>
      <c r="B9" s="51" t="s">
        <v>124</v>
      </c>
    </row>
    <row r="10" spans="1:4">
      <c r="A10" s="26" t="s">
        <v>9</v>
      </c>
      <c r="B10" s="8">
        <v>36</v>
      </c>
    </row>
    <row r="11" spans="1:4">
      <c r="A11" s="52" t="s">
        <v>88</v>
      </c>
      <c r="B11" s="53">
        <v>0.99990000000000001</v>
      </c>
    </row>
    <row r="12" spans="1:4" ht="6" customHeight="1">
      <c r="B12" s="54"/>
    </row>
    <row r="13" spans="1:4">
      <c r="A13" s="52" t="s">
        <v>89</v>
      </c>
      <c r="B13" s="55">
        <v>9119675</v>
      </c>
    </row>
    <row r="14" spans="1:4" ht="6" customHeight="1">
      <c r="B14" s="54"/>
    </row>
    <row r="15" spans="1:4">
      <c r="A15" s="52" t="s">
        <v>90</v>
      </c>
      <c r="B15" s="54">
        <v>0</v>
      </c>
      <c r="D15" s="56"/>
    </row>
    <row r="16" spans="1:4" ht="6" customHeight="1">
      <c r="B16" s="54"/>
    </row>
    <row r="17" spans="1:3">
      <c r="A17" s="52" t="s">
        <v>91</v>
      </c>
      <c r="B17" s="54">
        <f>SUM(B13:B16)</f>
        <v>9119675</v>
      </c>
    </row>
    <row r="18" spans="1:3" ht="6" customHeight="1">
      <c r="B18" s="54"/>
    </row>
    <row r="19" spans="1:3">
      <c r="A19" s="52" t="s">
        <v>92</v>
      </c>
      <c r="B19" s="54"/>
    </row>
    <row r="20" spans="1:3">
      <c r="A20" s="57" t="s">
        <v>125</v>
      </c>
      <c r="B20" s="55" t="s">
        <v>125</v>
      </c>
      <c r="C20" s="58"/>
    </row>
    <row r="21" spans="1:3">
      <c r="A21" s="57" t="s">
        <v>125</v>
      </c>
      <c r="B21" s="55" t="s">
        <v>125</v>
      </c>
      <c r="C21" s="58"/>
    </row>
    <row r="22" spans="1:3">
      <c r="A22" s="57" t="s">
        <v>125</v>
      </c>
      <c r="B22" s="55" t="s">
        <v>125</v>
      </c>
      <c r="C22" s="58"/>
    </row>
    <row r="23" spans="1:3">
      <c r="A23" s="57" t="s">
        <v>125</v>
      </c>
      <c r="B23" s="55" t="s">
        <v>125</v>
      </c>
      <c r="C23" s="58"/>
    </row>
    <row r="24" spans="1:3">
      <c r="A24" s="57" t="s">
        <v>125</v>
      </c>
      <c r="B24" s="55" t="s">
        <v>125</v>
      </c>
      <c r="C24" s="58"/>
    </row>
    <row r="25" spans="1:3">
      <c r="A25" s="57" t="s">
        <v>125</v>
      </c>
      <c r="B25" s="55" t="s">
        <v>125</v>
      </c>
      <c r="C25" s="58"/>
    </row>
    <row r="26" spans="1:3">
      <c r="A26" s="57" t="s">
        <v>125</v>
      </c>
      <c r="B26" s="55" t="s">
        <v>125</v>
      </c>
      <c r="C26" s="58"/>
    </row>
    <row r="27" spans="1:3">
      <c r="A27" s="57" t="s">
        <v>93</v>
      </c>
      <c r="B27" s="55">
        <v>1100000</v>
      </c>
      <c r="C27" s="58"/>
    </row>
    <row r="28" spans="1:3">
      <c r="A28" s="57" t="s">
        <v>94</v>
      </c>
      <c r="B28" s="55" t="s">
        <v>125</v>
      </c>
      <c r="C28" s="58"/>
    </row>
    <row r="29" spans="1:3">
      <c r="A29" s="57" t="s">
        <v>95</v>
      </c>
      <c r="B29" s="55" t="s">
        <v>125</v>
      </c>
      <c r="C29" s="58"/>
    </row>
    <row r="30" spans="1:3">
      <c r="A30" s="57" t="s">
        <v>96</v>
      </c>
      <c r="B30" s="55">
        <v>800000</v>
      </c>
      <c r="C30" s="58"/>
    </row>
    <row r="31" spans="1:3">
      <c r="A31" s="57" t="s">
        <v>97</v>
      </c>
      <c r="B31" s="55">
        <v>383359</v>
      </c>
      <c r="C31" s="58"/>
    </row>
    <row r="32" spans="1:3">
      <c r="A32" s="57" t="s">
        <v>98</v>
      </c>
      <c r="B32" s="55" t="s">
        <v>125</v>
      </c>
      <c r="C32" s="58"/>
    </row>
    <row r="33" spans="1:3">
      <c r="A33" s="57" t="s">
        <v>99</v>
      </c>
      <c r="B33" s="55">
        <v>0</v>
      </c>
      <c r="C33" s="58"/>
    </row>
    <row r="34" spans="1:3">
      <c r="A34" s="57" t="s">
        <v>100</v>
      </c>
      <c r="B34" s="55">
        <v>0</v>
      </c>
      <c r="C34" s="58"/>
    </row>
    <row r="35" spans="1:3">
      <c r="A35" s="57" t="s">
        <v>101</v>
      </c>
      <c r="B35" s="55" t="s">
        <v>125</v>
      </c>
      <c r="C35" s="58"/>
    </row>
    <row r="36" spans="1:3">
      <c r="A36" s="57" t="s">
        <v>102</v>
      </c>
      <c r="B36" s="55" t="s">
        <v>125</v>
      </c>
      <c r="C36" s="58"/>
    </row>
    <row r="37" spans="1:3">
      <c r="A37" s="52" t="s">
        <v>103</v>
      </c>
      <c r="B37" s="54">
        <f>SUM(B20:B36)</f>
        <v>2283359</v>
      </c>
    </row>
    <row r="38" spans="1:3" ht="6" customHeight="1">
      <c r="B38" s="54"/>
    </row>
    <row r="39" spans="1:3">
      <c r="A39" s="52" t="s">
        <v>104</v>
      </c>
      <c r="B39" s="54">
        <f>B17-B37</f>
        <v>6836316</v>
      </c>
    </row>
    <row r="40" spans="1:3" s="61" customFormat="1" ht="6" customHeight="1">
      <c r="A40" s="59"/>
      <c r="B40" s="60"/>
    </row>
    <row r="41" spans="1:3" ht="25.5">
      <c r="A41" s="62" t="s">
        <v>105</v>
      </c>
      <c r="B41" s="63">
        <v>0.859999962260377</v>
      </c>
    </row>
    <row r="42" spans="1:3" ht="6" customHeight="1">
      <c r="B42" s="64"/>
    </row>
    <row r="43" spans="1:3" ht="25.5">
      <c r="A43" s="62" t="s">
        <v>106</v>
      </c>
      <c r="B43" s="54">
        <f>B39/B41</f>
        <v>7949205</v>
      </c>
      <c r="C43" s="54"/>
    </row>
    <row r="44" spans="1:3" ht="6" customHeight="1">
      <c r="B44" s="54"/>
    </row>
    <row r="45" spans="1:3" ht="25.5">
      <c r="A45" s="62" t="s">
        <v>107</v>
      </c>
      <c r="B45" s="54">
        <f>B43/10</f>
        <v>794920.5</v>
      </c>
    </row>
    <row r="46" spans="1:3" ht="6" customHeight="1" thickBot="1">
      <c r="B46" s="54"/>
    </row>
    <row r="47" spans="1:3" ht="26.25" thickBot="1">
      <c r="A47" s="62" t="s">
        <v>108</v>
      </c>
      <c r="B47" s="65">
        <f>+B45/B11</f>
        <v>795000</v>
      </c>
    </row>
    <row r="48" spans="1:3" ht="6" customHeight="1">
      <c r="B48" s="54"/>
    </row>
    <row r="49" spans="1:2">
      <c r="A49" s="52" t="s">
        <v>109</v>
      </c>
      <c r="B49" s="66">
        <v>977511</v>
      </c>
    </row>
    <row r="50" spans="1:2" ht="13.5" thickBot="1">
      <c r="A50" s="52" t="s">
        <v>110</v>
      </c>
      <c r="B50" s="66">
        <v>0</v>
      </c>
    </row>
    <row r="51" spans="1:2" ht="13.5" thickBot="1">
      <c r="A51" s="52" t="s">
        <v>111</v>
      </c>
      <c r="B51" s="67">
        <f>B50+B49</f>
        <v>977511</v>
      </c>
    </row>
    <row r="52" spans="1:2" ht="6" customHeight="1" thickTop="1" thickBot="1">
      <c r="B52" s="54"/>
    </row>
    <row r="53" spans="1:2" ht="13.5" thickBot="1">
      <c r="A53" s="52" t="s">
        <v>112</v>
      </c>
      <c r="B53" s="68">
        <v>795000</v>
      </c>
    </row>
    <row r="54" spans="1:2" ht="6" customHeight="1" thickBot="1">
      <c r="B54" s="54"/>
    </row>
    <row r="55" spans="1:2" ht="13.5" thickBot="1">
      <c r="A55" s="52" t="s">
        <v>113</v>
      </c>
      <c r="B55" s="68">
        <v>977511</v>
      </c>
    </row>
    <row r="56" spans="1:2" ht="6" customHeight="1" thickBot="1">
      <c r="B56" s="54"/>
    </row>
    <row r="57" spans="1:2" ht="26.25" thickBot="1">
      <c r="A57" s="62" t="s">
        <v>114</v>
      </c>
      <c r="B57" s="69"/>
    </row>
    <row r="58" spans="1:2" ht="6" customHeight="1" thickBot="1">
      <c r="B58" s="54"/>
    </row>
    <row r="59" spans="1:2" ht="26.25" thickBot="1">
      <c r="A59" s="62" t="s">
        <v>115</v>
      </c>
      <c r="B59" s="69"/>
    </row>
    <row r="60" spans="1:2" ht="6" customHeight="1" thickBot="1">
      <c r="B60" s="54"/>
    </row>
    <row r="61" spans="1:2" ht="26.25" thickBot="1">
      <c r="A61" s="62" t="s">
        <v>116</v>
      </c>
      <c r="B61" s="69"/>
    </row>
    <row r="62" spans="1:2" ht="6" customHeight="1" thickBot="1">
      <c r="B62" s="54"/>
    </row>
    <row r="63" spans="1:2" ht="14.25" thickTop="1" thickBot="1">
      <c r="A63" s="52" t="s">
        <v>117</v>
      </c>
      <c r="B63" s="70">
        <f>TRUNC(MIN(B47,B51,B53,B55,B57,B59,B61))</f>
        <v>795000</v>
      </c>
    </row>
    <row r="64" spans="1:2" ht="13.5" thickTop="1"/>
    <row r="65" spans="2:7">
      <c r="B65" s="71"/>
    </row>
    <row r="66" spans="2:7">
      <c r="D66" s="26"/>
      <c r="E66" s="38" t="s">
        <v>56</v>
      </c>
      <c r="F66" s="38" t="s">
        <v>118</v>
      </c>
      <c r="G66" s="38" t="s">
        <v>58</v>
      </c>
    </row>
    <row r="67" spans="2:7">
      <c r="D67" s="37" t="s">
        <v>59</v>
      </c>
      <c r="E67" s="38" t="s">
        <v>60</v>
      </c>
      <c r="F67" s="38" t="s">
        <v>119</v>
      </c>
      <c r="G67" s="38" t="s">
        <v>62</v>
      </c>
    </row>
    <row r="69" spans="2:7">
      <c r="D69" s="26" t="s">
        <v>63</v>
      </c>
    </row>
    <row r="70" spans="2:7">
      <c r="D70" s="39" t="s">
        <v>64</v>
      </c>
      <c r="E70" s="72">
        <v>0</v>
      </c>
      <c r="F70" s="73">
        <v>11700</v>
      </c>
      <c r="G70" s="74">
        <f>+E70*F70</f>
        <v>0</v>
      </c>
    </row>
    <row r="71" spans="2:7">
      <c r="D71" s="39" t="s">
        <v>65</v>
      </c>
      <c r="E71" s="72">
        <v>0</v>
      </c>
      <c r="F71" s="73">
        <v>13300</v>
      </c>
      <c r="G71" s="74">
        <f>+E71*F71</f>
        <v>0</v>
      </c>
    </row>
    <row r="72" spans="2:7">
      <c r="D72" s="39" t="s">
        <v>66</v>
      </c>
      <c r="E72" s="72">
        <v>0</v>
      </c>
      <c r="F72" s="73">
        <v>16300</v>
      </c>
      <c r="G72" s="74">
        <f>+E72*F72</f>
        <v>0</v>
      </c>
    </row>
    <row r="73" spans="2:7">
      <c r="D73" s="39" t="s">
        <v>67</v>
      </c>
      <c r="E73" s="72">
        <v>0</v>
      </c>
      <c r="F73" s="73">
        <v>21000</v>
      </c>
      <c r="G73" s="74">
        <f>+E73*F73</f>
        <v>0</v>
      </c>
    </row>
    <row r="74" spans="2:7">
      <c r="D74" s="39" t="s">
        <v>68</v>
      </c>
      <c r="E74" s="72">
        <v>0</v>
      </c>
      <c r="F74" s="73">
        <v>23100</v>
      </c>
      <c r="G74" s="74">
        <f>+E74*F74</f>
        <v>0</v>
      </c>
    </row>
    <row r="75" spans="2:7">
      <c r="D75" s="26" t="s">
        <v>69</v>
      </c>
      <c r="E75" s="72"/>
      <c r="F75" s="73"/>
      <c r="G75" s="74"/>
    </row>
    <row r="76" spans="2:7">
      <c r="D76" s="39" t="s">
        <v>64</v>
      </c>
      <c r="E76" s="72">
        <v>0</v>
      </c>
      <c r="F76" s="73">
        <v>17300</v>
      </c>
      <c r="G76" s="74">
        <f>+E76*F76</f>
        <v>0</v>
      </c>
    </row>
    <row r="77" spans="2:7">
      <c r="D77" s="39" t="s">
        <v>65</v>
      </c>
      <c r="E77" s="72">
        <v>18</v>
      </c>
      <c r="F77" s="73">
        <v>20000</v>
      </c>
      <c r="G77" s="74">
        <f>+E77*F77</f>
        <v>360000</v>
      </c>
    </row>
    <row r="78" spans="2:7">
      <c r="D78" s="39" t="s">
        <v>66</v>
      </c>
      <c r="E78" s="72">
        <v>18</v>
      </c>
      <c r="F78" s="73">
        <v>24400</v>
      </c>
      <c r="G78" s="74">
        <f>+E78*F78</f>
        <v>439200</v>
      </c>
    </row>
    <row r="79" spans="2:7">
      <c r="D79" s="39" t="s">
        <v>67</v>
      </c>
      <c r="E79" s="72">
        <v>0</v>
      </c>
      <c r="F79" s="73">
        <v>31400</v>
      </c>
      <c r="G79" s="74">
        <f>+E79*F79</f>
        <v>0</v>
      </c>
    </row>
    <row r="80" spans="2:7">
      <c r="D80" s="39" t="s">
        <v>68</v>
      </c>
      <c r="E80" s="72">
        <v>0</v>
      </c>
      <c r="F80" s="73">
        <v>34400</v>
      </c>
      <c r="G80" s="74">
        <f>+E80*F80</f>
        <v>0</v>
      </c>
    </row>
    <row r="81" spans="6:7">
      <c r="F81" s="75"/>
      <c r="G81" s="75"/>
    </row>
    <row r="82" spans="6:7" ht="13.5" thickBot="1">
      <c r="F82" s="74" t="s">
        <v>120</v>
      </c>
      <c r="G82" s="76">
        <f>SUM(G70:G80)</f>
        <v>799200</v>
      </c>
    </row>
    <row r="83" spans="6:7" ht="13.5" thickTop="1"/>
    <row r="84" spans="6:7">
      <c r="F84" s="74" t="s">
        <v>121</v>
      </c>
      <c r="G84" s="77"/>
    </row>
    <row r="86" spans="6:7">
      <c r="F86" s="74" t="s">
        <v>122</v>
      </c>
      <c r="G86" s="73">
        <f>MIN(G82:G84)</f>
        <v>799200</v>
      </c>
    </row>
  </sheetData>
  <sheetProtection algorithmName="SHA-512" hashValue="UBma5jmJslr0LlTt56J4BMhRjSi5DWkQzJNH9O/tLYM3gxiSBAWmLSu3Wjo3XEqhmo2x548UTK4hsUwBizbB6g==" saltValue="W4eA0//HjfJnDdbJtchbog==" spinCount="100000" sheet="1" objects="1" scenarios="1"/>
  <mergeCells count="3">
    <mergeCell ref="A1:B1"/>
    <mergeCell ref="A2:B2"/>
    <mergeCell ref="A3:B3"/>
  </mergeCells>
  <printOptions horizontalCentered="1" verticalCentered="1" gridLines="1"/>
  <pageMargins left="0.75" right="0.5" top="0.75" bottom="0.75" header="0" footer="0.5"/>
  <pageSetup scale="88" orientation="portrait" r:id="rId1"/>
  <headerFooter alignWithMargins="0">
    <oddFooter>&amp;C&amp;A&amp;R&amp;D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INTERMEDIARY COSTS - FUND USE</vt:lpstr>
      <vt:lpstr>PROP COST ANALYSIS - FUND USE</vt:lpstr>
      <vt:lpstr>HCDA NEEDED - FUND USE</vt:lpstr>
      <vt:lpstr>'HCDA NEEDED - FUND USE'!HOME</vt:lpstr>
      <vt:lpstr>HOME</vt:lpstr>
      <vt:lpstr>'HCDA NEEDED - FUND USE'!Print_Area</vt:lpstr>
      <vt:lpstr>'INTERMEDIARY COSTS - FUND USE'!Print_Area</vt:lpstr>
      <vt:lpstr>'PROP COST ANALYSIS - FUND USE'!Print_Area</vt:lpstr>
    </vt:vector>
  </TitlesOfParts>
  <Company>West Virginia Housing Development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Wilshere</dc:creator>
  <cp:lastModifiedBy>Michelle Wilshere</cp:lastModifiedBy>
  <dcterms:created xsi:type="dcterms:W3CDTF">2025-07-07T13:20:44Z</dcterms:created>
  <dcterms:modified xsi:type="dcterms:W3CDTF">2025-07-07T13:29:36Z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D_RESERVED_Protection0«bY3LCsIwEEV/ZZitSHHTVRIIzRQDNRk7LaFLF60i3fj287WKuNDN5T4OXMUCrDHu+q48jLN8KK9+G+/7anGTtdYIPjFpPB8v/eTlG6zVmCMklk+TOGkcNuOpR6OSNDyp8aGhekXO27qDIkojMIeyDQ5aIZU9iYniOvJrBRts1Yn/Sy0LZyEQOXI/c/Z+zFjMAw==§">
    <vt:lpwstr/>
  </property>
  <property fmtid="{D5CDD505-2E9C-101B-9397-08002B2CF9AE}" pid="3" name="SD_RESERVED_IsProtected">
    <vt:lpwstr>True</vt:lpwstr>
  </property>
</Properties>
</file>